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N:\IGM\CAM\Policy and Standards\Admin\A09-Policies and Proced\500_Water\Posted\REF\"/>
    </mc:Choice>
  </mc:AlternateContent>
  <xr:revisionPtr revIDLastSave="0" documentId="8_{68D6AF2A-A4E6-4F8D-9984-F6C113B96A29}" xr6:coauthVersionLast="47" xr6:coauthVersionMax="47" xr10:uidLastSave="{00000000-0000-0000-0000-000000000000}"/>
  <bookViews>
    <workbookView xWindow="-120" yWindow="-120" windowWidth="29040" windowHeight="15720" xr2:uid="{296B6A78-AB69-492B-809A-CCAB9437E770}"/>
  </bookViews>
  <sheets>
    <sheet name="FUS 2020 (Table 5)" sheetId="2" r:id="rId1"/>
    <sheet name="FUS 2020 (Table 6)" sheetId="5" r:id="rId2"/>
    <sheet name="Tables" sheetId="1" state="hidden" r:id="rId3"/>
    <sheet name="Table 3 (For reference only)" sheetId="6" r:id="rId4"/>
    <sheet name="Read me"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 l="1"/>
  <c r="H26" i="5"/>
  <c r="H114" i="2" l="1"/>
  <c r="H112" i="2"/>
  <c r="H113" i="2"/>
  <c r="H111" i="2"/>
  <c r="J117" i="5" l="1" a="1"/>
  <c r="J118" i="5" a="1"/>
  <c r="J119" i="5" a="1"/>
  <c r="J116" i="5" a="1"/>
  <c r="J44" i="5"/>
  <c r="J45" i="5"/>
  <c r="J46" i="5"/>
  <c r="J47" i="5"/>
  <c r="J48" i="5"/>
  <c r="J49" i="5"/>
  <c r="J50" i="5"/>
  <c r="J51" i="5"/>
  <c r="J52" i="5"/>
  <c r="J53" i="5"/>
  <c r="J106" i="5"/>
  <c r="J104" i="5"/>
  <c r="J105" i="5"/>
  <c r="J103" i="5"/>
  <c r="K87" i="5" l="1"/>
  <c r="K86" i="5"/>
  <c r="K85" i="5"/>
  <c r="H73" i="5"/>
  <c r="J43" i="5"/>
  <c r="H56" i="5" s="1"/>
  <c r="H57" i="5" s="1"/>
  <c r="H44" i="2"/>
  <c r="H45" i="2"/>
  <c r="H46" i="2"/>
  <c r="H47" i="2"/>
  <c r="H48" i="2"/>
  <c r="H49" i="2"/>
  <c r="H50" i="2"/>
  <c r="H51" i="2"/>
  <c r="H43" i="2"/>
  <c r="H41" i="2"/>
  <c r="I85" i="2"/>
  <c r="I84" i="2"/>
  <c r="I83" i="2"/>
  <c r="F71" i="2"/>
  <c r="F25" i="2"/>
  <c r="F54" i="2" l="1"/>
  <c r="F55" i="2" s="1"/>
  <c r="H75" i="5"/>
  <c r="H92" i="5"/>
  <c r="J54" i="5"/>
  <c r="F90" i="2"/>
  <c r="H52" i="2"/>
  <c r="H76" i="5" l="1"/>
  <c r="K116" i="5" s="1"/>
  <c r="F73" i="2"/>
  <c r="F74" i="2" s="1"/>
  <c r="I113" i="2" l="1"/>
  <c r="I112" i="2"/>
  <c r="I111" i="2"/>
  <c r="K117" i="5"/>
  <c r="K118" i="5"/>
  <c r="K119" i="5"/>
  <c r="H93" i="5"/>
  <c r="H126" i="5" s="1"/>
  <c r="H125" i="5"/>
  <c r="I114" i="2"/>
  <c r="F91" i="2"/>
  <c r="F121" i="2" s="1"/>
  <c r="F120" i="2"/>
  <c r="F116" i="2" l="1"/>
  <c r="H121" i="5"/>
  <c r="H127" i="5" s="1"/>
  <c r="H129" i="5" s="1"/>
  <c r="H130" i="5" s="1"/>
  <c r="H132" i="5" s="1"/>
  <c r="F122" i="2"/>
  <c r="F124" i="2" s="1"/>
  <c r="F125" i="2" s="1"/>
  <c r="H133" i="5" l="1" a="1"/>
  <c r="H131" i="5"/>
  <c r="F126" i="2"/>
  <c r="F128" i="2" a="1"/>
  <c r="F127" i="2"/>
  <c r="H133" i="5"/>
  <c r="J119" i="5"/>
  <c r="J118" i="5"/>
  <c r="J117" i="5"/>
  <c r="J116" i="5"/>
  <c r="F128"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<sst xmlns="http://schemas.openxmlformats.org/spreadsheetml/2006/main" count="732" uniqueCount="192">
  <si>
    <t>City of Barrie Fire Flow Calculator Per Fire Underwriters Survey (2020)</t>
  </si>
  <si>
    <t xml:space="preserve">Please see Fire Underwriter Survey in the link below for additional details.
</t>
  </si>
  <si>
    <t>Water Supply for Public Fire Protection in Canada (Fire Underwriters Survey)</t>
  </si>
  <si>
    <t>Disclaimer: The City does not guarantee that this form will suit each individual scenario/analysis. Where incompatibilities are encountered the requirements of the FUS and regulating documents shall prevail over the input and outputs of the FUS Calculator.</t>
  </si>
  <si>
    <t>Project Address:</t>
  </si>
  <si>
    <t>XYZ Development Project - 70 Collier St</t>
  </si>
  <si>
    <t>Prepared by:</t>
  </si>
  <si>
    <t>Fernando E.</t>
  </si>
  <si>
    <t>Proposed Building</t>
  </si>
  <si>
    <t>[Enter Building Name/ID]</t>
  </si>
  <si>
    <t>Checked by:</t>
  </si>
  <si>
    <t>Olu A.</t>
  </si>
  <si>
    <t>Project No.:</t>
  </si>
  <si>
    <t>2026-XXXX</t>
  </si>
  <si>
    <t>Date:</t>
  </si>
  <si>
    <t>An estimate of fire flow required for a given area may be determined by the formula:</t>
  </si>
  <si>
    <t>Where:</t>
  </si>
  <si>
    <r>
      <rPr>
        <b/>
        <sz val="12"/>
        <color theme="1"/>
        <rFont val="Calibri"/>
        <family val="2"/>
      </rPr>
      <t>RFF =</t>
    </r>
    <r>
      <rPr>
        <sz val="12"/>
        <color theme="1"/>
        <rFont val="Calibri"/>
        <family val="2"/>
      </rPr>
      <t xml:space="preserve"> the required  fire flow in litres per minute (L/min)</t>
    </r>
  </si>
  <si>
    <r>
      <rPr>
        <b/>
        <sz val="12"/>
        <color theme="1"/>
        <rFont val="Calibri"/>
        <family val="2"/>
      </rPr>
      <t>C =</t>
    </r>
    <r>
      <rPr>
        <sz val="12"/>
        <color theme="1"/>
        <rFont val="Calibri"/>
        <family val="2"/>
      </rPr>
      <t xml:space="preserve"> the construction coeficcient is related to the type of construction of the building</t>
    </r>
  </si>
  <si>
    <t>Type I – Fire Resistive</t>
  </si>
  <si>
    <t>Type II – Non-combustible</t>
  </si>
  <si>
    <t>Type III – Ordinary</t>
  </si>
  <si>
    <t>Type IV-A – Encapsulated MT</t>
  </si>
  <si>
    <t>Type IV-B – Rated MT</t>
  </si>
  <si>
    <t>Type IV-C – Ordinary MT</t>
  </si>
  <si>
    <t>Type IV-D – Unrated MT</t>
  </si>
  <si>
    <t>Type V – Wood Frame</t>
  </si>
  <si>
    <r>
      <rPr>
        <b/>
        <sz val="12"/>
        <color theme="1"/>
        <rFont val="Calibri"/>
        <family val="2"/>
      </rPr>
      <t>A =</t>
    </r>
    <r>
      <rPr>
        <sz val="12"/>
        <color theme="1"/>
        <rFont val="Calibri"/>
        <family val="2"/>
      </rPr>
      <t xml:space="preserve"> the total effective floor area (effective building area) in square metres (excluding basements at least 50 percent below grade) in the building considered)</t>
    </r>
  </si>
  <si>
    <t>STEP A:</t>
  </si>
  <si>
    <t>Construction Coefficient (C)*</t>
  </si>
  <si>
    <t>Select here</t>
  </si>
  <si>
    <t></t>
  </si>
  <si>
    <t xml:space="preserve">STEP B: </t>
  </si>
  <si>
    <t>Total Effective Floor Area</t>
  </si>
  <si>
    <t>Choose Yes/No</t>
  </si>
  <si>
    <t>Is basement at least 50 % below grade?*</t>
  </si>
  <si>
    <t>If yes, basement floor area excluded</t>
  </si>
  <si>
    <t>Vertical opening protected?*</t>
  </si>
  <si>
    <t>*For consideration for effective area calculations</t>
  </si>
  <si>
    <t>Calculate Effective Floor Area based on the highlighted statement</t>
  </si>
  <si>
    <t>-C value from 1.0 to 1.5: 100% of all floor areas are used</t>
  </si>
  <si>
    <t>-C value below 1 and vertical openings are not protected: Consider two largest floors plus 50 % of all floor above to a max of eight</t>
  </si>
  <si>
    <t>-C value below 1 and vertical opening are protected: Consider single largest floor plus 25% of the two immediately adjoining floors</t>
  </si>
  <si>
    <t>*A building may be subdivided if there is a vertical firewall with a fire-resistance rating greater than 2 hours (as per the OBC). This would meet the requirements of the NBC for separate building.</t>
  </si>
  <si>
    <t>Floors Above Grade</t>
  </si>
  <si>
    <t>Total Floor Area (m²)*</t>
  </si>
  <si>
    <t>% of Area Considered*</t>
  </si>
  <si>
    <t>Effective Floor Area (m²)</t>
  </si>
  <si>
    <t xml:space="preserve">Basement </t>
  </si>
  <si>
    <t>Ground Floor</t>
  </si>
  <si>
    <t>Level 2</t>
  </si>
  <si>
    <t>Level 3</t>
  </si>
  <si>
    <t>Level 4</t>
  </si>
  <si>
    <t>Level 5</t>
  </si>
  <si>
    <t>Level 6</t>
  </si>
  <si>
    <t>Level 7</t>
  </si>
  <si>
    <t>Level 8</t>
  </si>
  <si>
    <t>Level 9</t>
  </si>
  <si>
    <t>Level 10</t>
  </si>
  <si>
    <t>Total</t>
  </si>
  <si>
    <t xml:space="preserve">STEP C: </t>
  </si>
  <si>
    <t xml:space="preserve">Total Effective Floor Area </t>
  </si>
  <si>
    <t>m²</t>
  </si>
  <si>
    <t>Therefore RFF =</t>
  </si>
  <si>
    <t>L/min (rounded to the nearest 1000 L/min)</t>
  </si>
  <si>
    <t>STEP D:</t>
  </si>
  <si>
    <t>Occupancy Contents Adjustment Factor</t>
  </si>
  <si>
    <t>The required fire flow may be reduced by as much as -25% for occupancies having contents with very low fire hazard or may be increased by up to 25% surcharge for occupancies having a high fire hazard</t>
  </si>
  <si>
    <t>Occupancy and Contents Adjustments Factor</t>
  </si>
  <si>
    <t>Non-Combustible</t>
  </si>
  <si>
    <t xml:space="preserve">Limited Combustible </t>
  </si>
  <si>
    <t xml:space="preserve">Combustible </t>
  </si>
  <si>
    <t xml:space="preserve">Free Burning </t>
  </si>
  <si>
    <t>Rapid Burning</t>
  </si>
  <si>
    <t>-Refer to Table 3 for recommended Occupancy and Contents Charges by major occupancy examples</t>
  </si>
  <si>
    <t>Type of Occupancy*</t>
  </si>
  <si>
    <t>Adjustment Factor</t>
  </si>
  <si>
    <t>Total Reduction %</t>
  </si>
  <si>
    <t>L/min (reduction)</t>
  </si>
  <si>
    <t xml:space="preserve">RFF = </t>
  </si>
  <si>
    <t>L/min (not rounded)</t>
  </si>
  <si>
    <t>Note: The RFF flow calculated at this stage is used in Step E and F</t>
  </si>
  <si>
    <t>STEP E:</t>
  </si>
  <si>
    <t>Automatic Sprinkler Protection</t>
  </si>
  <si>
    <t>Sprinklers - The required fire flow may be reduced by up to 50% for complete automatic sprinkler protection depending upon adequancy of system.</t>
  </si>
  <si>
    <t>Possible Reduction Available</t>
  </si>
  <si>
    <t>Actual Reduction Provided</t>
  </si>
  <si>
    <t>Automatic sprinkler protection designed and installed in accordance with NFPA 13?*</t>
  </si>
  <si>
    <t>Water supply is standard for both the system and Fire Department Connection (Siamese)?*</t>
  </si>
  <si>
    <t>No</t>
  </si>
  <si>
    <t>Fully supervised system?*</t>
  </si>
  <si>
    <t>-Reduction available assumes complete building coverage</t>
  </si>
  <si>
    <t>-30% reduction typical for building requiring sprinkler system</t>
  </si>
  <si>
    <t>(reduction)</t>
  </si>
  <si>
    <t xml:space="preserve">Total Reduced Flow </t>
  </si>
  <si>
    <t>L/min (reduction, not rounded)</t>
  </si>
  <si>
    <t xml:space="preserve">STEP F: </t>
  </si>
  <si>
    <t>Exposure Adjustment Charge:  If full building details are not available, use FUS (Table 5) for the exposure adjustment</t>
  </si>
  <si>
    <t>Exposure - A percentage of water for the exposures should be added to the required fire flow for the subject building to provide adequate flow rates for hose streams used to reduce the spreading of fire from the subject building to exposed risks. The required fire flow of a subject building may be increased depending on the severity of exposed risks to the subject building and the distance between the exposed risks and the subject building. This charge considers the usage of water supplies to prevent exposed risks from igniting or being damaged during a major fire incident in the subject building.</t>
  </si>
  <si>
    <t>Separation Distance</t>
  </si>
  <si>
    <t>Maximum Exposure Adjustment Charge</t>
  </si>
  <si>
    <t>0 to 3m</t>
  </si>
  <si>
    <t xml:space="preserve">3.1 to 10m </t>
  </si>
  <si>
    <t xml:space="preserve">10.1 to 20m </t>
  </si>
  <si>
    <t>20.1 to 30m</t>
  </si>
  <si>
    <t xml:space="preserve">Greater than 30m </t>
  </si>
  <si>
    <t>*If a vertical fire wall is properly constructed and has a rating of no less than 2 hours, then the boundary can be treated as protected with no exposure charge.</t>
  </si>
  <si>
    <t>*The maximum exposure adjustment charge to be applied to a subject building is 75%.</t>
  </si>
  <si>
    <t>*The distance in metres from the subject building facing wall to the exposed building facing wall, measured to the nearest metre, between the nearest points of the buildings. Where either the subject building or the exposed building is at a diagonal to the other building, the shortest distance should be increased by 3 metres and this adjusted value used as exposure distance.</t>
  </si>
  <si>
    <t>*Refer to Table 5 for Exposure Charges</t>
  </si>
  <si>
    <t>Exposed Buildings</t>
  </si>
  <si>
    <t>Description*</t>
  </si>
  <si>
    <t>Distance (m)*</t>
  </si>
  <si>
    <t>Surcharge Factor</t>
  </si>
  <si>
    <t>Surcharge (L/min)</t>
  </si>
  <si>
    <t>North</t>
  </si>
  <si>
    <t>East</t>
  </si>
  <si>
    <t xml:space="preserve">South </t>
  </si>
  <si>
    <t>West</t>
  </si>
  <si>
    <t xml:space="preserve">Total Surcharged Flow </t>
  </si>
  <si>
    <t xml:space="preserve">STEP G: </t>
  </si>
  <si>
    <t xml:space="preserve">Final Required Fire Flow </t>
  </si>
  <si>
    <t xml:space="preserve">Step D- Occupancy Adjusted Fire Flow Demand </t>
  </si>
  <si>
    <t>L/min</t>
  </si>
  <si>
    <t xml:space="preserve">Step E - Sprinkler Reduction </t>
  </si>
  <si>
    <t xml:space="preserve">Step F - Exposure Surcharge </t>
  </si>
  <si>
    <t xml:space="preserve">Final Fire Flow </t>
  </si>
  <si>
    <t>L/min (rounded to the nearest 1000L/min)</t>
  </si>
  <si>
    <t>or</t>
  </si>
  <si>
    <t>L/s</t>
  </si>
  <si>
    <t>USGPM</t>
  </si>
  <si>
    <t>Required duration</t>
  </si>
  <si>
    <t>hours</t>
  </si>
  <si>
    <t>*Refer to table 1 for Duration</t>
  </si>
  <si>
    <t xml:space="preserve">                                    Where:                                                                         </t>
  </si>
  <si>
    <t>Type IV-C - Ordinary MT</t>
  </si>
  <si>
    <t xml:space="preserve">                                             Calculate Effective Floor Area based on the highlighted statement</t>
  </si>
  <si>
    <t>*In the case of high one-storey buildings (common in industrial zones), the building is considered a single storey for effective floor area calculations.</t>
  </si>
  <si>
    <t>STEP C:</t>
  </si>
  <si>
    <t xml:space="preserve">                                   Occupancy and Contents Adjustments Factor</t>
  </si>
  <si>
    <t>Exposure Adjustment Charge:  If complete building information is available to determine the exposure adjustment, refer to FUS 2020 (Table 6).</t>
  </si>
  <si>
    <r>
      <t xml:space="preserve">*A length-height value of the exposed building facing wall should be determined by multiplying the length of the exposed building facing wall in metres by the height of the exposed building in stories. </t>
    </r>
    <r>
      <rPr>
        <b/>
        <sz val="12"/>
        <color theme="1"/>
        <rFont val="Calibri"/>
        <family val="2"/>
      </rPr>
      <t>(Each 4 metres or fraction thereof equals one story for this determination.)</t>
    </r>
  </si>
  <si>
    <t>Length of the exposed building facing wall (m)*</t>
  </si>
  <si>
    <t xml:space="preserve">Height of the exposed building in stories* </t>
  </si>
  <si>
    <t>Length-Height Factor</t>
  </si>
  <si>
    <t>South</t>
  </si>
  <si>
    <t>*Refer to table 6 for exposure adjustment charges for subject building considering construction type of exposed building face</t>
  </si>
  <si>
    <t>Distance (m) to the exposure*</t>
  </si>
  <si>
    <t>Length-Height Factor of exposing building face*</t>
  </si>
  <si>
    <t>Type*</t>
  </si>
  <si>
    <t>Select here 2</t>
  </si>
  <si>
    <t>Select Here 3</t>
  </si>
  <si>
    <t>Construction Type</t>
  </si>
  <si>
    <t>Coefficient (C)</t>
  </si>
  <si>
    <t>Total effective Area</t>
  </si>
  <si>
    <t>0%</t>
  </si>
  <si>
    <t>0 to 3</t>
  </si>
  <si>
    <t>0-20</t>
  </si>
  <si>
    <t>Type V</t>
  </si>
  <si>
    <t>Yes</t>
  </si>
  <si>
    <t>Type III-IV2</t>
  </si>
  <si>
    <t>Type III-IV3</t>
  </si>
  <si>
    <t>Type I-II2</t>
  </si>
  <si>
    <t>Type I-II3</t>
  </si>
  <si>
    <t>21-40</t>
  </si>
  <si>
    <t>41-60</t>
  </si>
  <si>
    <t>Type of Occupancy</t>
  </si>
  <si>
    <t>61-80</t>
  </si>
  <si>
    <t>Sprinkler</t>
  </si>
  <si>
    <t>81-100</t>
  </si>
  <si>
    <t>Unknown</t>
  </si>
  <si>
    <t>Over 100</t>
  </si>
  <si>
    <t>Flow Required</t>
  </si>
  <si>
    <t>Duration</t>
  </si>
  <si>
    <t>3.1 to 10</t>
  </si>
  <si>
    <t>10.1 to 20</t>
  </si>
  <si>
    <t>20.1 to 30</t>
  </si>
  <si>
    <t>All Types</t>
  </si>
  <si>
    <t>Over 30 m</t>
  </si>
  <si>
    <t>All sizes</t>
  </si>
  <si>
    <t>All Types (Over 30m)</t>
  </si>
  <si>
    <t>City of Barrie Fire Flow Calculator Per Fire Underwriters Survey (2020) 
(Important Notes)</t>
  </si>
  <si>
    <t xml:space="preserve">Required user Input </t>
  </si>
  <si>
    <t>Tabs marked with an asterisk (*) require user input. All required fields within these tabs must be completed to ensure accurate fire flow calculations. Users shall confirm that the information entered reflects the proposed building configuration and available design data.</t>
  </si>
  <si>
    <t>Step B - Building Configuration Inputs</t>
  </si>
  <si>
    <t>Users must enter the applicable building information under Step B, including:
- Floors Above Grade
- Total Floor Area (m²)
- Percentage of Area Considered (%)
These inputs shall be adjusted as necessary to accurately represent the configuration and distribution of the proposed building. Care should be taken to ensure that the total area and percentage allocations are consistent with submitted plans or design documents.</t>
  </si>
  <si>
    <t>Step F – Exposure Adjustment (Table 5 vs. Table 6)</t>
  </si>
  <si>
    <t>Where sufficient building information is available, the exposure adjustment shall be determined in accordance with FUS 2020 (Table 6).
In cases where detailed building information is not available, users shall apply the exposure adjustment using FUS (Table 5) as a conservative or preliminary approach.</t>
  </si>
  <si>
    <t>Optional Inputs and Dropdown Selections</t>
  </si>
  <si>
    <t>For fields that include dropdown selections (e.g., Exposure Adjustment, Sprinkler Protection), users shall only select an option where applicable to the building under review.
If a parameter does not apply, the field may be left blank or the default “Select Here” option may be retained. Users should avoid selecting values that do not accurately represent the building conditions, as this may impact the validity of the results.</t>
  </si>
  <si>
    <t xml:space="preserve">Use and Limitations of the FUS Calculator </t>
  </si>
  <si>
    <t>This FUS Calculator is intended as a supporting tool for preliminary assessment only. Results must be reviewed by a qualified professional and do not replace the requirements or alternative methods permitted under the Ontario Building Code (OBC).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</si>
</sst>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Calibri"/>
      <family val="2"/>
    </font>
    <font>
      <b/>
      <sz val="18"/>
      <color theme="1"/>
      <name val="Aptos Narrow"/>
      <family val="2"/>
      <scheme val="minor"/>
    </font>
    <font>
      <u/>
      <sz val="11"/>
      <color rgb="FF0070C0"/>
      <name val="Calibri"/>
      <family val="2"/>
    </font>
    <font>
      <sz val="8"/>
      <name val="Aptos Narrow"/>
      <family val="2"/>
      <scheme val="minor"/>
    </font>
    <font>
      <b/>
      <sz val="18"/>
      <color theme="1"/>
      <name val="Calibri"/>
      <family val="2"/>
    </font>
    <font>
      <sz val="11"/>
      <color theme="1"/>
      <name val="Calibri"/>
      <family val="2"/>
    </font>
    <font>
      <b/>
      <sz val="14"/>
      <name val="Calibri"/>
      <family val="2"/>
    </font>
    <font>
      <b/>
      <sz val="11"/>
      <name val="Calibri"/>
      <family val="2"/>
    </font>
    <font>
      <b/>
      <sz val="12"/>
      <name val="Calibri"/>
      <family val="2"/>
    </font>
    <font>
      <sz val="12"/>
      <color theme="1"/>
      <name val="Aptos Narrow"/>
      <family val="2"/>
      <scheme val="minor"/>
    </font>
    <font>
      <sz val="12"/>
      <color theme="1"/>
      <name val="Calibri"/>
      <family val="2"/>
    </font>
    <font>
      <b/>
      <sz val="12"/>
      <color theme="1"/>
      <name val="Calibri"/>
      <family val="2"/>
    </font>
    <font>
      <b/>
      <u/>
      <sz val="12"/>
      <color theme="1"/>
      <name val="Calibri"/>
      <family val="2"/>
    </font>
    <font>
      <b/>
      <u/>
      <sz val="12"/>
      <color theme="1"/>
      <name val="Aptos Narrow"/>
      <family val="2"/>
      <scheme val="minor"/>
    </font>
    <font>
      <b/>
      <sz val="12"/>
      <color theme="1"/>
      <name val="Aptos Narrow"/>
      <family val="2"/>
      <scheme val="minor"/>
    </font>
    <font>
      <u/>
      <sz val="12"/>
      <name val="Calibri"/>
      <family val="2"/>
    </font>
    <font>
      <sz val="14"/>
      <color theme="1"/>
      <name val="Calibri"/>
      <family val="2"/>
    </font>
    <font>
      <sz val="12"/>
      <name val="Calibri"/>
      <family val="2"/>
    </font>
    <font>
      <b/>
      <sz val="16"/>
      <color theme="7" tint="-0.499984740745262"/>
      <name val="Calibri"/>
      <family val="2"/>
    </font>
    <font>
      <b/>
      <sz val="16"/>
      <color theme="7" tint="-0.499984740745262"/>
      <name val="Aptos Narrow"/>
      <family val="2"/>
      <scheme val="minor"/>
    </font>
    <font>
      <sz val="11"/>
      <color rgb="FFFF0000"/>
      <name val="Calibri"/>
      <family val="2"/>
    </font>
    <font>
      <sz val="10"/>
      <color theme="2" tint="-0.249977111117893"/>
      <name val="Wingdings 3"/>
      <family val="1"/>
      <charset val="2"/>
    </font>
    <font>
      <b/>
      <sz val="10"/>
      <color theme="2" tint="-0.249977111117893"/>
      <name val="Wingdings 3"/>
      <family val="1"/>
      <charset val="2"/>
    </font>
    <font>
      <sz val="10"/>
      <color theme="0" tint="-0.499984740745262"/>
      <name val="Wingdings 3"/>
      <family val="1"/>
      <charset val="2"/>
    </font>
  </fonts>
  <fills count="5">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28">
    <xf numFmtId="0" fontId="0" fillId="0" borderId="0" xfId="0"/>
    <xf numFmtId="0" fontId="0" fillId="0" borderId="0" xfId="0" applyAlignment="1">
      <alignment horizontal="center"/>
    </xf>
    <xf numFmtId="0" fontId="0" fillId="2" borderId="0" xfId="0" applyFill="1"/>
    <xf numFmtId="0" fontId="4" fillId="0" borderId="0" xfId="0" applyFont="1"/>
    <xf numFmtId="0" fontId="3" fillId="0" borderId="0" xfId="2" applyFill="1" applyBorder="1" applyAlignment="1" applyProtection="1"/>
    <xf numFmtId="9" fontId="0" fillId="0" borderId="0" xfId="0" applyNumberFormat="1"/>
    <xf numFmtId="9" fontId="0" fillId="0" borderId="0" xfId="0" applyNumberFormat="1" applyAlignment="1">
      <alignment horizontal="left"/>
    </xf>
    <xf numFmtId="0" fontId="2" fillId="0" borderId="0" xfId="0" applyFont="1" applyAlignment="1">
      <alignment horizontal="center" vertical="center" wrapText="1"/>
    </xf>
    <xf numFmtId="1" fontId="0" fillId="0" borderId="0" xfId="0" applyNumberFormat="1" applyAlignment="1">
      <alignment horizontal="center" vertical="center" wrapText="1"/>
    </xf>
    <xf numFmtId="0" fontId="8" fillId="2" borderId="10" xfId="0" applyFont="1" applyFill="1" applyBorder="1"/>
    <xf numFmtId="0" fontId="8" fillId="2" borderId="0" xfId="0" applyFont="1" applyFill="1"/>
    <xf numFmtId="0" fontId="8" fillId="2" borderId="11" xfId="0" applyFont="1" applyFill="1" applyBorder="1"/>
    <xf numFmtId="0" fontId="8" fillId="2" borderId="4" xfId="0" applyFont="1" applyFill="1" applyBorder="1"/>
    <xf numFmtId="0" fontId="8" fillId="2" borderId="5" xfId="0" applyFont="1" applyFill="1" applyBorder="1"/>
    <xf numFmtId="0" fontId="8" fillId="2" borderId="6" xfId="0" applyFont="1" applyFill="1" applyBorder="1"/>
    <xf numFmtId="0" fontId="0" fillId="0" borderId="0" xfId="0" applyAlignment="1">
      <alignment vertical="center" wrapText="1"/>
    </xf>
    <xf numFmtId="9" fontId="0" fillId="0" borderId="0" xfId="0" applyNumberFormat="1" applyAlignment="1">
      <alignment vertical="center" wrapText="1"/>
    </xf>
    <xf numFmtId="0" fontId="0" fillId="2" borderId="0" xfId="0" applyFill="1" applyAlignment="1">
      <alignment horizontal="center"/>
    </xf>
    <xf numFmtId="9" fontId="0" fillId="2" borderId="0" xfId="0" applyNumberFormat="1" applyFill="1" applyAlignment="1">
      <alignment horizontal="center"/>
    </xf>
    <xf numFmtId="0" fontId="5" fillId="2" borderId="0" xfId="2" applyFont="1" applyFill="1" applyBorder="1" applyAlignment="1" applyProtection="1">
      <alignment horizontal="center"/>
    </xf>
    <xf numFmtId="0" fontId="0" fillId="0" borderId="10" xfId="0" applyBorder="1"/>
    <xf numFmtId="9" fontId="2" fillId="0" borderId="0" xfId="0" applyNumberFormat="1" applyFont="1" applyAlignment="1">
      <alignment horizontal="center" vertical="center" wrapText="1"/>
    </xf>
    <xf numFmtId="0" fontId="10" fillId="2" borderId="0" xfId="0" applyFont="1" applyFill="1" applyAlignment="1">
      <alignment horizontal="center"/>
    </xf>
    <xf numFmtId="0" fontId="2" fillId="2" borderId="0" xfId="0" applyFont="1" applyFill="1" applyAlignment="1">
      <alignment horizontal="center"/>
    </xf>
    <xf numFmtId="0" fontId="11" fillId="2" borderId="19" xfId="2" applyFont="1" applyFill="1" applyBorder="1" applyAlignment="1" applyProtection="1">
      <alignment horizontal="right" vertical="center"/>
    </xf>
    <xf numFmtId="0" fontId="11" fillId="2" borderId="20" xfId="2" applyFont="1" applyFill="1" applyBorder="1" applyAlignment="1" applyProtection="1">
      <alignment horizontal="right" vertical="center"/>
    </xf>
    <xf numFmtId="0" fontId="11" fillId="2" borderId="21" xfId="2" applyFont="1" applyFill="1" applyBorder="1" applyAlignment="1" applyProtection="1">
      <alignment horizontal="right" vertical="center"/>
    </xf>
    <xf numFmtId="0" fontId="12" fillId="2" borderId="8" xfId="0" applyFont="1" applyFill="1" applyBorder="1"/>
    <xf numFmtId="0" fontId="12" fillId="2" borderId="2" xfId="0" applyFont="1" applyFill="1" applyBorder="1"/>
    <xf numFmtId="0" fontId="12" fillId="2" borderId="0" xfId="0" applyFont="1" applyFill="1"/>
    <xf numFmtId="0" fontId="13" fillId="2" borderId="10" xfId="0" applyFont="1" applyFill="1" applyBorder="1"/>
    <xf numFmtId="0" fontId="13" fillId="2" borderId="2" xfId="0" applyFont="1" applyFill="1" applyBorder="1"/>
    <xf numFmtId="0" fontId="13" fillId="2" borderId="3" xfId="0" applyFont="1" applyFill="1" applyBorder="1"/>
    <xf numFmtId="0" fontId="14" fillId="2" borderId="0" xfId="0" applyFont="1" applyFill="1" applyAlignment="1">
      <alignment horizontal="center"/>
    </xf>
    <xf numFmtId="0" fontId="13" fillId="2" borderId="0" xfId="0" applyFont="1" applyFill="1"/>
    <xf numFmtId="0" fontId="13" fillId="2" borderId="0" xfId="0" applyFont="1" applyFill="1" applyAlignment="1">
      <alignment horizontal="left"/>
    </xf>
    <xf numFmtId="0" fontId="14" fillId="2" borderId="0" xfId="0" applyFont="1" applyFill="1"/>
    <xf numFmtId="0" fontId="14" fillId="2" borderId="11" xfId="0" applyFont="1" applyFill="1" applyBorder="1"/>
    <xf numFmtId="0" fontId="13" fillId="2" borderId="0" xfId="0" applyFont="1" applyFill="1" applyAlignment="1">
      <alignment vertical="center" wrapText="1"/>
    </xf>
    <xf numFmtId="0" fontId="13" fillId="2" borderId="0" xfId="0" applyFont="1" applyFill="1" applyAlignment="1">
      <alignment wrapText="1"/>
    </xf>
    <xf numFmtId="0" fontId="13" fillId="2" borderId="11" xfId="0" applyFont="1" applyFill="1" applyBorder="1"/>
    <xf numFmtId="0" fontId="13" fillId="2" borderId="0" xfId="0" applyFont="1" applyFill="1" applyAlignment="1">
      <alignment vertical="center"/>
    </xf>
    <xf numFmtId="0" fontId="13" fillId="2" borderId="0" xfId="0" applyFont="1" applyFill="1" applyAlignment="1">
      <alignment horizontal="center" wrapText="1"/>
    </xf>
    <xf numFmtId="0" fontId="13" fillId="2" borderId="0" xfId="0" applyFont="1" applyFill="1" applyAlignment="1">
      <alignment horizontal="left" wrapText="1"/>
    </xf>
    <xf numFmtId="0" fontId="13" fillId="2" borderId="11" xfId="0" applyFont="1" applyFill="1" applyBorder="1" applyAlignment="1">
      <alignment vertical="center" wrapText="1"/>
    </xf>
    <xf numFmtId="0" fontId="12" fillId="2" borderId="10" xfId="0" applyFont="1" applyFill="1" applyBorder="1"/>
    <xf numFmtId="0" fontId="12" fillId="2" borderId="0" xfId="0" applyFont="1" applyFill="1" applyAlignment="1">
      <alignment wrapText="1"/>
    </xf>
    <xf numFmtId="0" fontId="12" fillId="2" borderId="11" xfId="0" applyFont="1" applyFill="1" applyBorder="1"/>
    <xf numFmtId="0" fontId="14" fillId="2" borderId="7" xfId="0" applyFont="1" applyFill="1" applyBorder="1"/>
    <xf numFmtId="0" fontId="14" fillId="2" borderId="8" xfId="0" applyFont="1" applyFill="1" applyBorder="1"/>
    <xf numFmtId="0" fontId="12" fillId="0" borderId="8" xfId="0" applyFont="1" applyBorder="1"/>
    <xf numFmtId="0" fontId="13" fillId="2" borderId="8" xfId="0" applyFont="1" applyFill="1" applyBorder="1"/>
    <xf numFmtId="0" fontId="13" fillId="2" borderId="9" xfId="0" applyFont="1" applyFill="1" applyBorder="1"/>
    <xf numFmtId="0" fontId="14" fillId="2" borderId="1" xfId="0" applyFont="1" applyFill="1" applyBorder="1"/>
    <xf numFmtId="0" fontId="14" fillId="2" borderId="2" xfId="0" applyFont="1" applyFill="1" applyBorder="1"/>
    <xf numFmtId="0" fontId="13" fillId="2" borderId="0" xfId="0" quotePrefix="1" applyFont="1" applyFill="1"/>
    <xf numFmtId="0" fontId="13" fillId="2" borderId="0" xfId="0" quotePrefix="1" applyFont="1" applyFill="1" applyAlignment="1">
      <alignment horizontal="left"/>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3" fillId="2" borderId="0" xfId="0" applyFont="1" applyFill="1" applyAlignment="1">
      <alignment horizontal="center"/>
    </xf>
    <xf numFmtId="2" fontId="13" fillId="2" borderId="0" xfId="0" applyNumberFormat="1" applyFont="1" applyFill="1" applyAlignment="1">
      <alignment horizontal="center"/>
    </xf>
    <xf numFmtId="9" fontId="13" fillId="2" borderId="0" xfId="0" applyNumberFormat="1" applyFont="1" applyFill="1" applyAlignment="1">
      <alignment horizontal="center"/>
    </xf>
    <xf numFmtId="164" fontId="13" fillId="2" borderId="0" xfId="0" applyNumberFormat="1" applyFont="1" applyFill="1" applyAlignment="1">
      <alignment horizontal="center"/>
    </xf>
    <xf numFmtId="2" fontId="14" fillId="2" borderId="0" xfId="0" applyNumberFormat="1" applyFont="1" applyFill="1" applyAlignment="1">
      <alignment horizontal="center"/>
    </xf>
    <xf numFmtId="0" fontId="12" fillId="0" borderId="0" xfId="0" applyFont="1"/>
    <xf numFmtId="2" fontId="14" fillId="2" borderId="2" xfId="0" applyNumberFormat="1" applyFont="1" applyFill="1" applyBorder="1" applyAlignment="1">
      <alignment horizontal="center"/>
    </xf>
    <xf numFmtId="0" fontId="14" fillId="2" borderId="4" xfId="0" applyFont="1" applyFill="1" applyBorder="1"/>
    <xf numFmtId="0" fontId="13" fillId="2" borderId="5" xfId="0" applyFont="1" applyFill="1" applyBorder="1"/>
    <xf numFmtId="2" fontId="14" fillId="3" borderId="5" xfId="0" applyNumberFormat="1" applyFont="1" applyFill="1" applyBorder="1" applyAlignment="1">
      <alignment horizontal="center"/>
    </xf>
    <xf numFmtId="0" fontId="14" fillId="2" borderId="5" xfId="0" applyFont="1" applyFill="1" applyBorder="1"/>
    <xf numFmtId="0" fontId="13" fillId="2" borderId="6" xfId="0" applyFont="1" applyFill="1" applyBorder="1"/>
    <xf numFmtId="0" fontId="13" fillId="2" borderId="0" xfId="0" applyFont="1" applyFill="1" applyAlignment="1">
      <alignment horizontal="left" indent="20"/>
    </xf>
    <xf numFmtId="9" fontId="14" fillId="2" borderId="0" xfId="0" applyNumberFormat="1" applyFont="1" applyFill="1" applyAlignment="1">
      <alignment horizontal="center"/>
    </xf>
    <xf numFmtId="2" fontId="14" fillId="3" borderId="0" xfId="0" applyNumberFormat="1" applyFont="1" applyFill="1" applyAlignment="1">
      <alignment horizontal="center"/>
    </xf>
    <xf numFmtId="0" fontId="15" fillId="2" borderId="0" xfId="0" applyFont="1" applyFill="1" applyAlignment="1">
      <alignment horizontal="center"/>
    </xf>
    <xf numFmtId="0" fontId="15" fillId="2" borderId="0" xfId="0" applyFont="1" applyFill="1"/>
    <xf numFmtId="0" fontId="14" fillId="2" borderId="0" xfId="0" applyFont="1" applyFill="1" applyAlignment="1">
      <alignment horizontal="right"/>
    </xf>
    <xf numFmtId="9" fontId="14" fillId="3" borderId="0" xfId="0" applyNumberFormat="1" applyFont="1" applyFill="1" applyAlignment="1">
      <alignment horizontal="center"/>
    </xf>
    <xf numFmtId="0" fontId="13" fillId="2" borderId="4" xfId="0" applyFont="1" applyFill="1" applyBorder="1"/>
    <xf numFmtId="0" fontId="12" fillId="2" borderId="5" xfId="0" applyFont="1" applyFill="1" applyBorder="1"/>
    <xf numFmtId="0" fontId="14" fillId="2" borderId="10" xfId="0" applyFont="1" applyFill="1" applyBorder="1"/>
    <xf numFmtId="0" fontId="13" fillId="2" borderId="11" xfId="0" applyFont="1" applyFill="1" applyBorder="1" applyAlignment="1">
      <alignment wrapText="1"/>
    </xf>
    <xf numFmtId="1" fontId="13" fillId="2" borderId="0" xfId="0" applyNumberFormat="1" applyFont="1" applyFill="1" applyAlignment="1">
      <alignment horizontal="center"/>
    </xf>
    <xf numFmtId="0" fontId="13" fillId="2" borderId="0" xfId="0" quotePrefix="1" applyFont="1" applyFill="1" applyAlignment="1">
      <alignment wrapText="1"/>
    </xf>
    <xf numFmtId="0" fontId="12" fillId="2" borderId="0" xfId="0" applyFont="1" applyFill="1" applyAlignment="1">
      <alignment horizontal="center"/>
    </xf>
    <xf numFmtId="9" fontId="12" fillId="2" borderId="0" xfId="0" applyNumberFormat="1" applyFont="1" applyFill="1" applyAlignment="1">
      <alignment horizontal="center"/>
    </xf>
    <xf numFmtId="9" fontId="13" fillId="2" borderId="0" xfId="1" applyFont="1" applyFill="1" applyBorder="1" applyAlignment="1">
      <alignment horizontal="center"/>
    </xf>
    <xf numFmtId="1" fontId="14" fillId="3" borderId="5" xfId="1" applyNumberFormat="1" applyFont="1" applyFill="1" applyBorder="1" applyAlignment="1">
      <alignment horizontal="center"/>
    </xf>
    <xf numFmtId="0" fontId="12" fillId="0" borderId="5" xfId="0" applyFont="1" applyBorder="1"/>
    <xf numFmtId="2" fontId="13" fillId="2" borderId="12" xfId="0" applyNumberFormat="1" applyFont="1" applyFill="1" applyBorder="1" applyAlignment="1">
      <alignment horizontal="center"/>
    </xf>
    <xf numFmtId="2" fontId="13" fillId="2" borderId="0" xfId="0" applyNumberFormat="1" applyFont="1" applyFill="1"/>
    <xf numFmtId="2" fontId="14" fillId="0" borderId="0" xfId="0" applyNumberFormat="1" applyFont="1" applyAlignment="1">
      <alignment horizontal="center"/>
    </xf>
    <xf numFmtId="0" fontId="14" fillId="2" borderId="8" xfId="0" applyFont="1" applyFill="1" applyBorder="1" applyAlignment="1">
      <alignment horizontal="center"/>
    </xf>
    <xf numFmtId="0" fontId="15" fillId="2" borderId="0" xfId="0" applyFont="1" applyFill="1" applyAlignment="1">
      <alignment horizontal="center" wrapText="1"/>
    </xf>
    <xf numFmtId="0" fontId="17" fillId="0" borderId="2" xfId="0" applyFont="1" applyBorder="1"/>
    <xf numFmtId="0" fontId="9" fillId="2" borderId="22" xfId="0" applyFont="1" applyFill="1" applyBorder="1" applyAlignment="1">
      <alignment vertical="center" wrapText="1"/>
    </xf>
    <xf numFmtId="0" fontId="0" fillId="2" borderId="23" xfId="0" applyFill="1" applyBorder="1"/>
    <xf numFmtId="0" fontId="0" fillId="2" borderId="23" xfId="0" applyFill="1" applyBorder="1" applyAlignment="1">
      <alignment horizontal="left" wrapText="1"/>
    </xf>
    <xf numFmtId="0" fontId="20" fillId="2" borderId="23"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0" fillId="0" borderId="14" xfId="0" applyBorder="1"/>
    <xf numFmtId="0" fontId="21" fillId="2" borderId="23" xfId="0" applyFont="1" applyFill="1" applyBorder="1" applyAlignment="1">
      <alignment horizontal="left" vertical="center" wrapText="1"/>
    </xf>
    <xf numFmtId="0" fontId="22" fillId="0" borderId="23" xfId="0" applyFont="1" applyBorder="1" applyAlignment="1">
      <alignment horizontal="left"/>
    </xf>
    <xf numFmtId="0" fontId="22" fillId="2" borderId="23" xfId="0" applyFont="1" applyFill="1" applyBorder="1"/>
    <xf numFmtId="0" fontId="22" fillId="0" borderId="23" xfId="0" applyFont="1" applyBorder="1"/>
    <xf numFmtId="0" fontId="8" fillId="2" borderId="10" xfId="0" applyFont="1" applyFill="1" applyBorder="1" applyAlignment="1">
      <alignment horizontal="center"/>
    </xf>
    <xf numFmtId="0" fontId="8" fillId="2" borderId="11" xfId="0" applyFont="1" applyFill="1" applyBorder="1" applyAlignment="1">
      <alignment horizontal="center"/>
    </xf>
    <xf numFmtId="0" fontId="13" fillId="2" borderId="0" xfId="0" applyFont="1" applyFill="1" applyProtection="1">
      <protection locked="0"/>
    </xf>
    <xf numFmtId="0" fontId="14" fillId="2" borderId="13" xfId="0" applyFont="1" applyFill="1" applyBorder="1" applyAlignment="1" applyProtection="1">
      <alignment horizontal="center"/>
      <protection locked="0"/>
    </xf>
    <xf numFmtId="0" fontId="14" fillId="2" borderId="14" xfId="0" applyFont="1" applyFill="1" applyBorder="1" applyAlignment="1" applyProtection="1">
      <alignment horizontal="center"/>
      <protection locked="0"/>
    </xf>
    <xf numFmtId="0" fontId="13" fillId="2" borderId="0" xfId="0" applyFont="1" applyFill="1" applyAlignment="1" applyProtection="1">
      <alignment horizontal="center"/>
      <protection locked="0"/>
    </xf>
    <xf numFmtId="0" fontId="17" fillId="2" borderId="13" xfId="0" applyFont="1" applyFill="1" applyBorder="1" applyAlignment="1" applyProtection="1">
      <alignment horizontal="center"/>
      <protection locked="0"/>
    </xf>
    <xf numFmtId="0" fontId="17" fillId="2" borderId="16" xfId="0" applyFont="1" applyFill="1" applyBorder="1" applyAlignment="1" applyProtection="1">
      <alignment horizontal="center"/>
      <protection locked="0"/>
    </xf>
    <xf numFmtId="0" fontId="13" fillId="2" borderId="0" xfId="0" applyFont="1" applyFill="1" applyAlignment="1">
      <alignment horizontal="left" vertical="center" wrapText="1"/>
    </xf>
    <xf numFmtId="0" fontId="18" fillId="2" borderId="2" xfId="2" applyFont="1" applyFill="1" applyBorder="1" applyAlignment="1" applyProtection="1">
      <alignment horizontal="left" vertical="center"/>
    </xf>
    <xf numFmtId="0" fontId="18" fillId="2" borderId="0" xfId="2" applyFont="1" applyFill="1" applyBorder="1" applyAlignment="1" applyProtection="1">
      <alignment horizontal="left" vertical="center"/>
    </xf>
    <xf numFmtId="0" fontId="8" fillId="2" borderId="0" xfId="0" applyFont="1" applyFill="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5" xfId="0" applyFont="1" applyFill="1" applyBorder="1" applyAlignment="1">
      <alignment wrapText="1"/>
    </xf>
    <xf numFmtId="0" fontId="8" fillId="2" borderId="6" xfId="0" applyFont="1" applyFill="1" applyBorder="1" applyAlignment="1">
      <alignment horizontal="center"/>
    </xf>
    <xf numFmtId="0" fontId="0" fillId="2" borderId="4" xfId="0" applyFill="1" applyBorder="1"/>
    <xf numFmtId="0" fontId="0" fillId="2" borderId="5" xfId="0" applyFill="1" applyBorder="1"/>
    <xf numFmtId="0" fontId="0" fillId="2" borderId="6" xfId="0" applyFill="1" applyBorder="1"/>
    <xf numFmtId="0" fontId="11" fillId="2" borderId="2" xfId="2" applyFont="1" applyFill="1" applyBorder="1" applyAlignment="1" applyProtection="1">
      <alignment horizontal="left" vertical="center"/>
    </xf>
    <xf numFmtId="0" fontId="11" fillId="2" borderId="0" xfId="2" applyFont="1" applyFill="1" applyBorder="1" applyAlignment="1" applyProtection="1">
      <alignment horizontal="left" vertical="center"/>
    </xf>
    <xf numFmtId="0" fontId="11" fillId="2" borderId="5" xfId="2" applyFont="1" applyFill="1" applyBorder="1" applyAlignment="1" applyProtection="1">
      <alignment horizontal="left" vertical="center"/>
    </xf>
    <xf numFmtId="0" fontId="25" fillId="4" borderId="13" xfId="0" applyFont="1" applyFill="1" applyBorder="1" applyAlignment="1">
      <alignment horizontal="left" vertical="top"/>
    </xf>
    <xf numFmtId="0" fontId="13" fillId="2" borderId="10" xfId="0" applyFont="1" applyFill="1" applyBorder="1" applyAlignment="1">
      <alignment vertical="center"/>
    </xf>
    <xf numFmtId="0" fontId="16" fillId="2" borderId="0" xfId="0" applyFont="1" applyFill="1" applyAlignment="1">
      <alignment horizontal="center" vertical="center"/>
    </xf>
    <xf numFmtId="0" fontId="13" fillId="2" borderId="11" xfId="0" applyFont="1" applyFill="1" applyBorder="1" applyAlignment="1">
      <alignment vertical="center"/>
    </xf>
    <xf numFmtId="0" fontId="0" fillId="0" borderId="0" xfId="0" applyAlignment="1">
      <alignment vertical="center"/>
    </xf>
    <xf numFmtId="0" fontId="25" fillId="4" borderId="13" xfId="0" applyFont="1" applyFill="1" applyBorder="1" applyAlignment="1">
      <alignment horizontal="left" vertical="center"/>
    </xf>
    <xf numFmtId="0" fontId="25" fillId="4" borderId="17" xfId="0" applyFont="1" applyFill="1" applyBorder="1" applyAlignment="1">
      <alignment horizontal="left" vertical="top"/>
    </xf>
    <xf numFmtId="2" fontId="13" fillId="2" borderId="0" xfId="0" applyNumberFormat="1" applyFont="1" applyFill="1" applyAlignment="1">
      <alignment vertical="center"/>
    </xf>
    <xf numFmtId="0" fontId="25" fillId="4" borderId="18" xfId="0" applyFont="1" applyFill="1" applyBorder="1" applyAlignment="1">
      <alignment horizontal="left" vertical="top"/>
    </xf>
    <xf numFmtId="0" fontId="26" fillId="4" borderId="13" xfId="0" applyFont="1" applyFill="1" applyBorder="1" applyAlignment="1">
      <alignment horizontal="left" vertical="top"/>
    </xf>
    <xf numFmtId="0" fontId="24" fillId="4" borderId="13" xfId="0" applyFont="1" applyFill="1" applyBorder="1" applyAlignment="1">
      <alignment horizontal="left" vertical="top"/>
    </xf>
    <xf numFmtId="0" fontId="24" fillId="4" borderId="14" xfId="0" applyFont="1" applyFill="1" applyBorder="1" applyAlignment="1">
      <alignment horizontal="left" vertical="top"/>
    </xf>
    <xf numFmtId="0" fontId="12" fillId="2" borderId="0" xfId="0" applyFont="1" applyFill="1" applyAlignment="1">
      <alignment horizontal="center" vertical="center"/>
    </xf>
    <xf numFmtId="0" fontId="17" fillId="2" borderId="13" xfId="0" applyFont="1" applyFill="1" applyBorder="1" applyAlignment="1" applyProtection="1">
      <alignment horizontal="center" vertical="center"/>
      <protection locked="0"/>
    </xf>
    <xf numFmtId="9" fontId="12" fillId="2" borderId="0" xfId="0" applyNumberFormat="1" applyFont="1" applyFill="1" applyAlignment="1">
      <alignment horizontal="center" vertical="center"/>
    </xf>
    <xf numFmtId="2" fontId="13" fillId="2" borderId="0" xfId="0" applyNumberFormat="1" applyFont="1" applyFill="1" applyAlignment="1">
      <alignment horizontal="center" vertical="center"/>
    </xf>
    <xf numFmtId="0" fontId="14" fillId="2" borderId="0" xfId="0" applyFont="1" applyFill="1" applyAlignment="1" applyProtection="1">
      <alignment horizontal="center" vertical="center"/>
      <protection locked="0"/>
    </xf>
    <xf numFmtId="0" fontId="13" fillId="2" borderId="0" xfId="0" applyFont="1" applyFill="1" applyAlignment="1">
      <alignment horizontal="right"/>
    </xf>
    <xf numFmtId="2" fontId="13" fillId="2" borderId="0" xfId="0" applyNumberFormat="1" applyFont="1" applyFill="1" applyAlignment="1" applyProtection="1">
      <alignment horizontal="center"/>
      <protection locked="0"/>
    </xf>
    <xf numFmtId="9" fontId="13" fillId="2" borderId="0" xfId="0" applyNumberFormat="1" applyFont="1" applyFill="1" applyAlignment="1">
      <alignment horizontal="center"/>
    </xf>
    <xf numFmtId="0" fontId="13" fillId="2" borderId="0" xfId="0" applyFont="1" applyFill="1" applyAlignment="1">
      <alignment horizontal="left" wrapText="1"/>
    </xf>
    <xf numFmtId="0" fontId="13" fillId="2" borderId="0" xfId="0" applyFont="1" applyFill="1" applyAlignment="1">
      <alignment horizontal="center"/>
    </xf>
    <xf numFmtId="0" fontId="13" fillId="2" borderId="0" xfId="0" quotePrefix="1" applyFont="1" applyFill="1" applyAlignment="1">
      <alignment horizontal="left" vertical="center" wrapText="1"/>
    </xf>
    <xf numFmtId="0" fontId="15" fillId="2" borderId="0" xfId="0" applyFont="1" applyFill="1" applyAlignment="1">
      <alignment horizontal="center"/>
    </xf>
    <xf numFmtId="9" fontId="14" fillId="2" borderId="25" xfId="0" applyNumberFormat="1" applyFont="1" applyFill="1" applyBorder="1" applyAlignment="1">
      <alignment horizontal="center"/>
    </xf>
    <xf numFmtId="9" fontId="14" fillId="2" borderId="0" xfId="0" applyNumberFormat="1" applyFont="1" applyFill="1" applyAlignment="1">
      <alignment horizontal="center"/>
    </xf>
    <xf numFmtId="9" fontId="13" fillId="2" borderId="0" xfId="0" applyNumberFormat="1" applyFont="1" applyFill="1" applyAlignment="1">
      <alignment horizontal="center" wrapText="1"/>
    </xf>
    <xf numFmtId="0" fontId="13" fillId="2" borderId="24" xfId="0" applyFont="1" applyFill="1" applyBorder="1" applyAlignment="1">
      <alignment horizontal="right"/>
    </xf>
    <xf numFmtId="0" fontId="14" fillId="2" borderId="5" xfId="0" applyFont="1" applyFill="1" applyBorder="1" applyAlignment="1">
      <alignment horizontal="right"/>
    </xf>
    <xf numFmtId="0" fontId="15" fillId="2" borderId="0" xfId="0" applyFont="1" applyFill="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14" fillId="2" borderId="10" xfId="0" applyFont="1" applyFill="1" applyBorder="1" applyAlignment="1">
      <alignment horizontal="center"/>
    </xf>
    <xf numFmtId="0" fontId="14" fillId="2" borderId="0" xfId="0" applyFont="1" applyFill="1" applyAlignment="1">
      <alignment horizontal="center"/>
    </xf>
    <xf numFmtId="0" fontId="14" fillId="2" borderId="11" xfId="0" applyFont="1" applyFill="1" applyBorder="1" applyAlignment="1">
      <alignment horizontal="center"/>
    </xf>
    <xf numFmtId="0" fontId="13" fillId="2" borderId="0" xfId="0" applyFont="1" applyFill="1" applyAlignment="1">
      <alignment horizontal="left" vertical="center" wrapText="1"/>
    </xf>
    <xf numFmtId="0" fontId="11" fillId="2" borderId="2" xfId="2" applyFont="1" applyFill="1" applyBorder="1" applyAlignment="1" applyProtection="1">
      <alignment horizontal="left" vertical="center"/>
    </xf>
    <xf numFmtId="0" fontId="18" fillId="2" borderId="2" xfId="2" applyFont="1" applyFill="1" applyBorder="1" applyAlignment="1" applyProtection="1">
      <alignment horizontal="left" vertical="center"/>
    </xf>
    <xf numFmtId="0" fontId="11" fillId="2" borderId="0" xfId="2" applyFont="1" applyFill="1" applyBorder="1" applyAlignment="1" applyProtection="1">
      <alignment horizontal="left" vertical="center"/>
    </xf>
    <xf numFmtId="0" fontId="18" fillId="2" borderId="0" xfId="2" applyFont="1" applyFill="1" applyBorder="1" applyAlignment="1" applyProtection="1">
      <alignment horizontal="left" vertical="center"/>
    </xf>
    <xf numFmtId="0" fontId="8" fillId="2" borderId="10" xfId="0" applyFont="1" applyFill="1" applyBorder="1" applyAlignment="1">
      <alignment horizontal="center"/>
    </xf>
    <xf numFmtId="0" fontId="8" fillId="2" borderId="0" xfId="0" applyFont="1" applyFill="1" applyAlignment="1">
      <alignment horizontal="center"/>
    </xf>
    <xf numFmtId="0" fontId="8" fillId="2" borderId="11" xfId="0" applyFont="1" applyFill="1" applyBorder="1" applyAlignment="1">
      <alignment horizontal="center"/>
    </xf>
    <xf numFmtId="0" fontId="3" fillId="2" borderId="10" xfId="2" applyFill="1" applyBorder="1" applyAlignment="1" applyProtection="1">
      <alignment horizontal="center"/>
    </xf>
    <xf numFmtId="0" fontId="3" fillId="2" borderId="0" xfId="2" applyFill="1" applyBorder="1" applyAlignment="1" applyProtection="1">
      <alignment horizontal="center"/>
    </xf>
    <xf numFmtId="0" fontId="3" fillId="2" borderId="11" xfId="2" applyFill="1" applyBorder="1" applyAlignment="1" applyProtection="1">
      <alignment horizontal="center"/>
    </xf>
    <xf numFmtId="0" fontId="11" fillId="2" borderId="1" xfId="2" applyFont="1" applyFill="1" applyBorder="1" applyAlignment="1" applyProtection="1">
      <alignment horizontal="left" vertical="center"/>
    </xf>
    <xf numFmtId="0" fontId="11" fillId="2" borderId="3" xfId="2" applyFont="1" applyFill="1" applyBorder="1" applyAlignment="1" applyProtection="1">
      <alignment horizontal="left" vertical="center"/>
    </xf>
    <xf numFmtId="0" fontId="11" fillId="2" borderId="10" xfId="2" applyFont="1" applyFill="1" applyBorder="1" applyAlignment="1" applyProtection="1">
      <alignment horizontal="left" vertical="center"/>
    </xf>
    <xf numFmtId="0" fontId="11" fillId="2" borderId="11" xfId="2" applyFont="1" applyFill="1" applyBorder="1" applyAlignment="1" applyProtection="1">
      <alignment horizontal="left" vertical="center"/>
    </xf>
    <xf numFmtId="15" fontId="11" fillId="2" borderId="4" xfId="2" applyNumberFormat="1" applyFont="1" applyFill="1" applyBorder="1" applyAlignment="1" applyProtection="1">
      <alignment horizontal="left" vertical="center"/>
    </xf>
    <xf numFmtId="15" fontId="11" fillId="2" borderId="5" xfId="2" applyNumberFormat="1" applyFont="1" applyFill="1" applyBorder="1" applyAlignment="1" applyProtection="1">
      <alignment horizontal="left" vertical="center"/>
    </xf>
    <xf numFmtId="15" fontId="11" fillId="2" borderId="6" xfId="2" applyNumberFormat="1" applyFont="1" applyFill="1" applyBorder="1" applyAlignment="1" applyProtection="1">
      <alignment horizontal="left" vertical="center"/>
    </xf>
    <xf numFmtId="0" fontId="23" fillId="2" borderId="5" xfId="0" applyFont="1" applyFill="1" applyBorder="1" applyAlignment="1">
      <alignment horizontal="center" wrapText="1"/>
    </xf>
    <xf numFmtId="0" fontId="14" fillId="2" borderId="0" xfId="0" applyFont="1" applyFill="1" applyAlignment="1">
      <alignment horizontal="right"/>
    </xf>
    <xf numFmtId="0" fontId="14" fillId="2" borderId="0" xfId="0" applyFont="1" applyFill="1" applyAlignment="1">
      <alignment horizontal="left"/>
    </xf>
    <xf numFmtId="0" fontId="13" fillId="2" borderId="0" xfId="0" applyFont="1" applyFill="1" applyAlignment="1">
      <alignment horizontal="left"/>
    </xf>
    <xf numFmtId="0" fontId="13" fillId="2" borderId="0" xfId="0" applyFont="1" applyFill="1" applyAlignment="1">
      <alignment horizontal="right" vertical="center"/>
    </xf>
    <xf numFmtId="0" fontId="13" fillId="2" borderId="24" xfId="0" applyFont="1" applyFill="1" applyBorder="1" applyAlignment="1">
      <alignment horizontal="right" vertical="center"/>
    </xf>
    <xf numFmtId="0" fontId="14" fillId="2" borderId="2" xfId="0" applyFont="1" applyFill="1" applyBorder="1" applyAlignment="1">
      <alignment horizontal="right"/>
    </xf>
    <xf numFmtId="0" fontId="13" fillId="2" borderId="0" xfId="0" quotePrefix="1" applyFont="1" applyFill="1" applyAlignment="1">
      <alignment horizontal="left"/>
    </xf>
    <xf numFmtId="9" fontId="13" fillId="2" borderId="0" xfId="0" applyNumberFormat="1" applyFont="1" applyFill="1" applyAlignment="1" applyProtection="1">
      <alignment horizontal="center"/>
      <protection locked="0"/>
    </xf>
    <xf numFmtId="2" fontId="11" fillId="3" borderId="17" xfId="0" applyNumberFormat="1" applyFont="1" applyFill="1" applyBorder="1" applyAlignment="1">
      <alignment horizontal="center"/>
    </xf>
    <xf numFmtId="2" fontId="11" fillId="3" borderId="18" xfId="0" applyNumberFormat="1" applyFont="1" applyFill="1" applyBorder="1" applyAlignment="1">
      <alignment horizontal="center"/>
    </xf>
    <xf numFmtId="0" fontId="14" fillId="2" borderId="0" xfId="0" applyFont="1" applyFill="1" applyAlignment="1">
      <alignment horizontal="righ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6" fillId="0" borderId="0" xfId="0" applyFont="1" applyAlignment="1">
      <alignment horizontal="center"/>
    </xf>
    <xf numFmtId="1" fontId="13" fillId="2" borderId="0" xfId="0" applyNumberFormat="1" applyFont="1" applyFill="1" applyAlignment="1" applyProtection="1">
      <alignment horizontal="center"/>
      <protection locked="0"/>
    </xf>
    <xf numFmtId="2" fontId="12" fillId="2" borderId="0" xfId="0" applyNumberFormat="1" applyFont="1" applyFill="1" applyAlignment="1" applyProtection="1">
      <alignment horizontal="center"/>
      <protection locked="0"/>
    </xf>
    <xf numFmtId="0" fontId="13" fillId="2" borderId="0" xfId="0" applyFont="1" applyFill="1" applyAlignment="1">
      <alignment vertical="center" wrapText="1"/>
    </xf>
    <xf numFmtId="0" fontId="13" fillId="2" borderId="11" xfId="0" applyFont="1" applyFill="1" applyBorder="1" applyAlignment="1">
      <alignment vertical="center" wrapText="1"/>
    </xf>
    <xf numFmtId="0" fontId="14" fillId="2" borderId="8" xfId="0" applyFont="1" applyFill="1" applyBorder="1" applyAlignment="1">
      <alignment horizontal="right"/>
    </xf>
    <xf numFmtId="0" fontId="14" fillId="2" borderId="5" xfId="0" applyFont="1" applyFill="1" applyBorder="1" applyAlignment="1">
      <alignment horizontal="right" vertical="center"/>
    </xf>
    <xf numFmtId="0" fontId="13" fillId="2" borderId="0" xfId="0" quotePrefix="1" applyFont="1" applyFill="1" applyAlignment="1">
      <alignment horizontal="right"/>
    </xf>
    <xf numFmtId="0" fontId="11" fillId="2" borderId="4" xfId="2" applyFont="1" applyFill="1" applyBorder="1" applyAlignment="1" applyProtection="1">
      <alignment horizontal="left" vertical="center"/>
    </xf>
    <xf numFmtId="0" fontId="11" fillId="2" borderId="5" xfId="2" applyFont="1" applyFill="1" applyBorder="1" applyAlignment="1" applyProtection="1">
      <alignment horizontal="left" vertical="center"/>
    </xf>
    <xf numFmtId="0" fontId="23" fillId="2" borderId="0" xfId="0" applyFont="1" applyFill="1" applyAlignment="1">
      <alignment horizontal="center" wrapText="1"/>
    </xf>
    <xf numFmtId="0" fontId="17" fillId="2" borderId="17"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protection locked="0"/>
    </xf>
    <xf numFmtId="0" fontId="17" fillId="2" borderId="18" xfId="0" applyFont="1" applyFill="1" applyBorder="1" applyAlignment="1" applyProtection="1">
      <alignment horizontal="center"/>
      <protection locked="0"/>
    </xf>
    <xf numFmtId="0" fontId="17" fillId="2" borderId="15" xfId="0" applyFont="1" applyFill="1" applyBorder="1" applyAlignment="1" applyProtection="1">
      <alignment horizontal="center"/>
      <protection locked="0"/>
    </xf>
    <xf numFmtId="0" fontId="17" fillId="2" borderId="16" xfId="0" applyFont="1" applyFill="1" applyBorder="1" applyAlignment="1" applyProtection="1">
      <alignment horizontal="center"/>
      <protection locked="0"/>
    </xf>
    <xf numFmtId="0" fontId="13" fillId="2" borderId="0" xfId="0" quotePrefix="1" applyFont="1" applyFill="1" applyAlignment="1">
      <alignment wrapText="1"/>
    </xf>
    <xf numFmtId="0" fontId="13" fillId="2" borderId="0" xfId="0" applyFont="1" applyFill="1" applyAlignment="1">
      <alignment wrapText="1"/>
    </xf>
    <xf numFmtId="0" fontId="16" fillId="2" borderId="0" xfId="0" applyFont="1" applyFill="1" applyAlignment="1">
      <alignment horizontal="center" vertical="center"/>
    </xf>
    <xf numFmtId="0" fontId="13" fillId="2" borderId="11" xfId="0" applyFont="1" applyFill="1" applyBorder="1" applyAlignment="1">
      <alignment horizontal="center"/>
    </xf>
    <xf numFmtId="0" fontId="13" fillId="2" borderId="0" xfId="0" applyFont="1" applyFill="1" applyAlignment="1">
      <alignment horizontal="left" vertical="center" wrapText="1" indent="7"/>
    </xf>
    <xf numFmtId="0" fontId="13" fillId="2" borderId="11" xfId="0" applyFont="1" applyFill="1" applyBorder="1" applyAlignment="1">
      <alignment horizontal="left" vertical="center" wrapText="1" indent="7"/>
    </xf>
    <xf numFmtId="0" fontId="14" fillId="2" borderId="12" xfId="0" applyFont="1" applyFill="1" applyBorder="1" applyAlignment="1">
      <alignment horizontal="center"/>
    </xf>
    <xf numFmtId="0" fontId="0" fillId="2" borderId="23" xfId="0" applyFill="1" applyBorder="1" applyAlignment="1">
      <alignment horizontal="left" vertical="center" wrapText="1"/>
    </xf>
    <xf numFmtId="0" fontId="0" fillId="2" borderId="23" xfId="0" applyFill="1" applyBorder="1" applyAlignment="1">
      <alignment horizontal="left" vertical="center"/>
    </xf>
    <xf numFmtId="0" fontId="0" fillId="2" borderId="23" xfId="0" applyFill="1" applyBorder="1" applyAlignment="1">
      <alignment horizontal="left" vertical="top" wrapText="1"/>
    </xf>
    <xf numFmtId="0" fontId="0" fillId="2" borderId="23" xfId="0" applyFill="1" applyBorder="1" applyAlignment="1">
      <alignment horizontal="left" wrapText="1"/>
    </xf>
    <xf numFmtId="0" fontId="21" fillId="2" borderId="22" xfId="0" applyFont="1" applyFill="1" applyBorder="1" applyAlignment="1">
      <alignment horizontal="center" vertical="center" wrapText="1"/>
    </xf>
    <xf numFmtId="0" fontId="21" fillId="2" borderId="23" xfId="0" applyFont="1" applyFill="1" applyBorder="1" applyAlignment="1">
      <alignment horizontal="center" vertical="center"/>
    </xf>
    <xf numFmtId="0" fontId="21" fillId="2" borderId="14" xfId="0" applyFont="1" applyFill="1" applyBorder="1" applyAlignment="1">
      <alignment horizontal="center" vertical="center"/>
    </xf>
    <xf numFmtId="0" fontId="13" fillId="2" borderId="0" xfId="0" quotePrefix="1" applyFont="1" applyFill="1" applyAlignment="1"/>
    <xf numFmtId="0" fontId="13" fillId="2" borderId="0" xfId="0" applyFont="1" applyFill="1" applyAlignment="1"/>
  </cellXfs>
  <cellStyles count="3">
    <cellStyle name="Hyperlink" xfId="2" builtinId="8"/>
    <cellStyle name="Normal" xfId="0" builtinId="0"/>
    <cellStyle name="Percent" xfId="1" builtinId="5"/>
  </cellStyles>
  <dxfs count="16">
    <dxf>
      <numFmt numFmtId="13" formatCode="0%"/>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ill>
        <patternFill>
          <bgColor theme="5" tint="0.79998168889431442"/>
        </patternFill>
      </fill>
    </dxf>
    <dxf>
      <fill>
        <patternFill>
          <bgColor theme="5" tint="0.79998168889431442"/>
        </patternFill>
      </fill>
    </dxf>
    <dxf>
      <fill>
        <patternFill>
          <bgColor rgb="FFFFFF00"/>
        </patternFill>
      </fill>
    </dxf>
    <dxf>
      <fill>
        <patternFill>
          <bgColor theme="5" tint="0.79998168889431442"/>
        </patternFill>
      </fill>
    </dxf>
    <dxf>
      <fill>
        <patternFill>
          <bgColor rgb="FFFF5050"/>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rgb="FFFF5050"/>
        </patternFill>
      </fill>
    </dxf>
  </dxfs>
  <tableStyles count="0" defaultTableStyle="TableStyleMedium2" defaultPivotStyle="PivotStyleLight16"/>
  <colors>
    <mruColors>
      <color rgb="FFFF5050"/>
      <color rgb="FFFFF8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681654</xdr:colOff>
      <xdr:row>118</xdr:row>
      <xdr:rowOff>74222</xdr:rowOff>
    </xdr:from>
    <xdr:to>
      <xdr:col>2</xdr:col>
      <xdr:colOff>974687</xdr:colOff>
      <xdr:row>140</xdr:row>
      <xdr:rowOff>15640</xdr:rowOff>
    </xdr:to>
    <xdr:pic>
      <xdr:nvPicPr>
        <xdr:cNvPr id="2" name="Picture 1">
          <a:extLst>
            <a:ext uri="{FF2B5EF4-FFF2-40B4-BE49-F238E27FC236}">
              <a16:creationId xmlns:a16="http://schemas.microsoft.com/office/drawing/2014/main" id="{D4FE4997-0669-88EC-9A97-BB5ACA4FEFD1}"/>
            </a:ext>
          </a:extLst>
        </xdr:cNvPr>
        <xdr:cNvPicPr>
          <a:picLocks noChangeAspect="1"/>
        </xdr:cNvPicPr>
      </xdr:nvPicPr>
      <xdr:blipFill>
        <a:blip xmlns:r="http://schemas.openxmlformats.org/officeDocument/2006/relationships" r:embed="rId1"/>
        <a:stretch>
          <a:fillRect/>
        </a:stretch>
      </xdr:blipFill>
      <xdr:spPr>
        <a:xfrm>
          <a:off x="681654" y="21208516"/>
          <a:ext cx="3281418" cy="4160320"/>
        </a:xfrm>
        <a:prstGeom prst="rect">
          <a:avLst/>
        </a:prstGeom>
      </xdr:spPr>
    </xdr:pic>
    <xdr:clientData/>
  </xdr:twoCellAnchor>
  <xdr:twoCellAnchor>
    <xdr:from>
      <xdr:col>0</xdr:col>
      <xdr:colOff>186194</xdr:colOff>
      <xdr:row>0</xdr:row>
      <xdr:rowOff>235099</xdr:rowOff>
    </xdr:from>
    <xdr:to>
      <xdr:col>1</xdr:col>
      <xdr:colOff>567691</xdr:colOff>
      <xdr:row>3</xdr:row>
      <xdr:rowOff>220308</xdr:rowOff>
    </xdr:to>
    <xdr:sp macro="" textlink="">
      <xdr:nvSpPr>
        <xdr:cNvPr id="7" name="Freeform 2">
          <a:extLst>
            <a:ext uri="{FF2B5EF4-FFF2-40B4-BE49-F238E27FC236}">
              <a16:creationId xmlns:a16="http://schemas.microsoft.com/office/drawing/2014/main" id="{ED4FA999-B630-1ADF-01EB-6382A9889C7F}"/>
            </a:ext>
          </a:extLst>
        </xdr:cNvPr>
        <xdr:cNvSpPr/>
      </xdr:nvSpPr>
      <xdr:spPr>
        <a:xfrm>
          <a:off x="186194" y="235099"/>
          <a:ext cx="1771026" cy="635150"/>
        </a:xfrm>
        <a:custGeom>
          <a:avLst/>
          <a:gdLst/>
          <a:ahLst/>
          <a:cxnLst/>
          <a:rect l="l" t="t" r="r" b="b"/>
          <a:pathLst>
            <a:path w="1678185" h="589987">
              <a:moveTo>
                <a:pt x="0" y="0"/>
              </a:moveTo>
              <a:lnTo>
                <a:pt x="1678185" y="0"/>
              </a:lnTo>
              <a:lnTo>
                <a:pt x="1678185" y="589986"/>
              </a:lnTo>
              <a:lnTo>
                <a:pt x="0" y="589986"/>
              </a:lnTo>
              <a:lnTo>
                <a:pt x="0" y="0"/>
              </a:lnTo>
              <a:close/>
            </a:path>
          </a:pathLst>
        </a:custGeom>
        <a:blipFill>
          <a:blip xmlns:r="http://schemas.openxmlformats.org/officeDocument/2006/relationships" r:embed="rId2"/>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CA"/>
        </a:p>
      </xdr:txBody>
    </xdr:sp>
    <xdr:clientData/>
  </xdr:twoCellAnchor>
  <xdr:oneCellAnchor>
    <xdr:from>
      <xdr:col>5</xdr:col>
      <xdr:colOff>312307</xdr:colOff>
      <xdr:row>11</xdr:row>
      <xdr:rowOff>9749</xdr:rowOff>
    </xdr:from>
    <xdr:ext cx="1075551" cy="215572"/>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8B5372D9-D27C-7A41-A47C-7BD8909A0C95}"/>
                </a:ext>
              </a:extLst>
            </xdr:cNvPr>
            <xdr:cNvSpPr txBox="1"/>
          </xdr:nvSpPr>
          <xdr:spPr>
            <a:xfrm>
              <a:off x="7540101" y="2094043"/>
              <a:ext cx="1075551" cy="215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rPr>
                      <m:t>𝑅𝐹𝐹</m:t>
                    </m:r>
                    <m:r>
                      <a:rPr lang="en-US" sz="1200" b="0" i="1">
                        <a:latin typeface="Cambria Math" panose="02040503050406030204" pitchFamily="18" charset="0"/>
                      </a:rPr>
                      <m:t>=220</m:t>
                    </m:r>
                    <m:r>
                      <a:rPr lang="en-US" sz="1200" b="0" i="1">
                        <a:latin typeface="Cambria Math" panose="02040503050406030204" pitchFamily="18" charset="0"/>
                      </a:rPr>
                      <m:t>𝐶</m:t>
                    </m:r>
                    <m:rad>
                      <m:radPr>
                        <m:degHide m:val="on"/>
                        <m:ctrlPr>
                          <a:rPr lang="en-US" sz="1200" b="0" i="1">
                            <a:latin typeface="Cambria Math" panose="02040503050406030204" pitchFamily="18" charset="0"/>
                          </a:rPr>
                        </m:ctrlPr>
                      </m:radPr>
                      <m:deg/>
                      <m:e>
                        <m:r>
                          <a:rPr lang="en-US" sz="1200" b="0" i="1">
                            <a:latin typeface="Cambria Math" panose="02040503050406030204" pitchFamily="18" charset="0"/>
                          </a:rPr>
                          <m:t>𝐴</m:t>
                        </m:r>
                      </m:e>
                    </m:rad>
                  </m:oMath>
                </m:oMathPara>
              </a14:m>
              <a:endParaRPr lang="en-CA" sz="1200"/>
            </a:p>
          </xdr:txBody>
        </xdr:sp>
      </mc:Choice>
      <mc:Fallback xmlns="">
        <xdr:sp macro="" textlink="">
          <xdr:nvSpPr>
            <xdr:cNvPr id="3" name="TextBox 2">
              <a:extLst>
                <a:ext uri="{FF2B5EF4-FFF2-40B4-BE49-F238E27FC236}">
                  <a16:creationId xmlns:a16="http://schemas.microsoft.com/office/drawing/2014/main" id="{8B5372D9-D27C-7A41-A47C-7BD8909A0C95}"/>
                </a:ext>
              </a:extLst>
            </xdr:cNvPr>
            <xdr:cNvSpPr txBox="1"/>
          </xdr:nvSpPr>
          <xdr:spPr>
            <a:xfrm>
              <a:off x="7540101" y="2094043"/>
              <a:ext cx="1075551" cy="215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b="0" i="0">
                  <a:latin typeface="Cambria Math" panose="02040503050406030204" pitchFamily="18" charset="0"/>
                </a:rPr>
                <a:t>𝑅𝐹𝐹=220𝐶√𝐴</a:t>
              </a:r>
              <a:endParaRPr lang="en-CA"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681654</xdr:colOff>
      <xdr:row>123</xdr:row>
      <xdr:rowOff>74222</xdr:rowOff>
    </xdr:from>
    <xdr:to>
      <xdr:col>2</xdr:col>
      <xdr:colOff>1351429</xdr:colOff>
      <xdr:row>144</xdr:row>
      <xdr:rowOff>849</xdr:rowOff>
    </xdr:to>
    <xdr:pic>
      <xdr:nvPicPr>
        <xdr:cNvPr id="4" name="Picture 3">
          <a:extLst>
            <a:ext uri="{FF2B5EF4-FFF2-40B4-BE49-F238E27FC236}">
              <a16:creationId xmlns:a16="http://schemas.microsoft.com/office/drawing/2014/main" id="{51DEF0E1-FAE3-4719-8D4E-544E9B24D1A3}"/>
            </a:ext>
          </a:extLst>
        </xdr:cNvPr>
        <xdr:cNvPicPr>
          <a:picLocks noChangeAspect="1"/>
        </xdr:cNvPicPr>
      </xdr:nvPicPr>
      <xdr:blipFill>
        <a:blip xmlns:r="http://schemas.openxmlformats.org/officeDocument/2006/relationships" r:embed="rId1"/>
        <a:stretch>
          <a:fillRect/>
        </a:stretch>
      </xdr:blipFill>
      <xdr:spPr>
        <a:xfrm>
          <a:off x="679749" y="21467372"/>
          <a:ext cx="3285116" cy="4193489"/>
        </a:xfrm>
        <a:prstGeom prst="rect">
          <a:avLst/>
        </a:prstGeom>
      </xdr:spPr>
    </xdr:pic>
    <xdr:clientData/>
  </xdr:twoCellAnchor>
  <xdr:twoCellAnchor editAs="oneCell">
    <xdr:from>
      <xdr:col>0</xdr:col>
      <xdr:colOff>97267</xdr:colOff>
      <xdr:row>0</xdr:row>
      <xdr:rowOff>209325</xdr:rowOff>
    </xdr:from>
    <xdr:to>
      <xdr:col>1</xdr:col>
      <xdr:colOff>592232</xdr:colOff>
      <xdr:row>4</xdr:row>
      <xdr:rowOff>17993</xdr:rowOff>
    </xdr:to>
    <xdr:pic>
      <xdr:nvPicPr>
        <xdr:cNvPr id="2" name="Picture 1">
          <a:extLst>
            <a:ext uri="{FF2B5EF4-FFF2-40B4-BE49-F238E27FC236}">
              <a16:creationId xmlns:a16="http://schemas.microsoft.com/office/drawing/2014/main" id="{BB5F3BFB-47C2-5A54-598A-AE09C801E5D0}"/>
            </a:ext>
          </a:extLst>
        </xdr:cNvPr>
        <xdr:cNvPicPr>
          <a:picLocks noChangeAspect="1"/>
        </xdr:cNvPicPr>
      </xdr:nvPicPr>
      <xdr:blipFill>
        <a:blip xmlns:r="http://schemas.openxmlformats.org/officeDocument/2006/relationships" r:embed="rId2"/>
        <a:stretch>
          <a:fillRect/>
        </a:stretch>
      </xdr:blipFill>
      <xdr:spPr>
        <a:xfrm>
          <a:off x="97267" y="209325"/>
          <a:ext cx="1854463" cy="649333"/>
        </a:xfrm>
        <a:prstGeom prst="rect">
          <a:avLst/>
        </a:prstGeom>
      </xdr:spPr>
    </xdr:pic>
    <xdr:clientData/>
  </xdr:twoCellAnchor>
  <xdr:oneCellAnchor>
    <xdr:from>
      <xdr:col>10</xdr:col>
      <xdr:colOff>248433</xdr:colOff>
      <xdr:row>109</xdr:row>
      <xdr:rowOff>136601</xdr:rowOff>
    </xdr:from>
    <xdr:ext cx="3281195" cy="65733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9EE4E71-E576-01D6-3D32-723235E17BEF}"/>
                </a:ext>
              </a:extLst>
            </xdr:cNvPr>
            <xdr:cNvSpPr txBox="1"/>
          </xdr:nvSpPr>
          <xdr:spPr>
            <a:xfrm>
              <a:off x="15611698" y="22772483"/>
              <a:ext cx="3281195" cy="657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14:m>
                <m:oMath xmlns:m="http://schemas.openxmlformats.org/officeDocument/2006/math">
                  <m:r>
                    <a:rPr lang="en-US" sz="1100" b="1" i="1">
                      <a:latin typeface="Cambria Math" panose="02040503050406030204" pitchFamily="18" charset="0"/>
                    </a:rPr>
                    <m:t>𝑯𝒆𝒊𝒈𝒉𝒕</m:t>
                  </m:r>
                  <m:r>
                    <a:rPr lang="en-US" sz="1100" b="1" i="1">
                      <a:latin typeface="Cambria Math" panose="02040503050406030204" pitchFamily="18" charset="0"/>
                    </a:rPr>
                    <m:t> </m:t>
                  </m:r>
                  <m:r>
                    <a:rPr lang="en-US" sz="1100" b="1" i="1">
                      <a:latin typeface="Cambria Math" panose="02040503050406030204" pitchFamily="18" charset="0"/>
                    </a:rPr>
                    <m:t>𝒐𝒇</m:t>
                  </m:r>
                  <m:r>
                    <a:rPr lang="en-US" sz="1100" b="1" i="1">
                      <a:latin typeface="Cambria Math" panose="02040503050406030204" pitchFamily="18" charset="0"/>
                    </a:rPr>
                    <m:t> </m:t>
                  </m:r>
                  <m:r>
                    <a:rPr lang="en-US" sz="1100" b="1" i="1">
                      <a:latin typeface="Cambria Math" panose="02040503050406030204" pitchFamily="18" charset="0"/>
                    </a:rPr>
                    <m:t>𝒕𝒉𝒆</m:t>
                  </m:r>
                  <m:r>
                    <a:rPr lang="en-US" sz="1100" b="1" i="1">
                      <a:latin typeface="Cambria Math" panose="02040503050406030204" pitchFamily="18" charset="0"/>
                    </a:rPr>
                    <m:t> </m:t>
                  </m:r>
                  <m:r>
                    <a:rPr lang="en-US" sz="1100" b="1" i="1">
                      <a:latin typeface="Cambria Math" panose="02040503050406030204" pitchFamily="18" charset="0"/>
                    </a:rPr>
                    <m:t>𝒆𝒙𝒑𝒐𝒔𝒆𝒅</m:t>
                  </m:r>
                  <m:r>
                    <a:rPr lang="en-US" sz="1100" b="1" i="1">
                      <a:latin typeface="Cambria Math" panose="02040503050406030204" pitchFamily="18" charset="0"/>
                    </a:rPr>
                    <m:t> </m:t>
                  </m:r>
                  <m:r>
                    <a:rPr lang="en-US" sz="1100" b="1" i="1">
                      <a:latin typeface="Cambria Math" panose="02040503050406030204" pitchFamily="18" charset="0"/>
                    </a:rPr>
                    <m:t>𝒃𝒖𝒊𝒍𝒅𝒊𝒏𝒈</m:t>
                  </m:r>
                  <m:r>
                    <a:rPr lang="en-US" sz="1100" b="1" i="1">
                      <a:latin typeface="Cambria Math" panose="02040503050406030204" pitchFamily="18" charset="0"/>
                    </a:rPr>
                    <m:t> </m:t>
                  </m:r>
                  <m:r>
                    <a:rPr lang="en-US" sz="1100" b="1" i="1">
                      <a:latin typeface="Cambria Math" panose="02040503050406030204" pitchFamily="18" charset="0"/>
                    </a:rPr>
                    <m:t>𝒊𝒏</m:t>
                  </m:r>
                  <m:r>
                    <a:rPr lang="en-US" sz="1100" b="1" i="1">
                      <a:latin typeface="Cambria Math" panose="02040503050406030204" pitchFamily="18" charset="0"/>
                    </a:rPr>
                    <m:t> </m:t>
                  </m:r>
                  <m:r>
                    <a:rPr lang="en-US" sz="1100" b="1" i="1">
                      <a:latin typeface="Cambria Math" panose="02040503050406030204" pitchFamily="18" charset="0"/>
                    </a:rPr>
                    <m:t>𝒔𝒕𝒐𝒓𝒊𝒆𝒔</m:t>
                  </m:r>
                </m:oMath>
              </a14:m>
              <a:r>
                <a:rPr lang="en-CA" sz="1100" b="1">
                  <a:latin typeface="Calibri" panose="020F0502020204030204" pitchFamily="34" charset="0"/>
                  <a:ea typeface="Calibri" panose="020F0502020204030204" pitchFamily="34" charset="0"/>
                  <a:cs typeface="Calibri" panose="020F0502020204030204" pitchFamily="34" charset="0"/>
                </a:rPr>
                <a:t>= </a:t>
              </a:r>
            </a:p>
            <a:p>
              <a:pPr algn="ctr"/>
              <a14:m>
                <m:oMathPara xmlns:m="http://schemas.openxmlformats.org/officeDocument/2006/math">
                  <m:oMathParaPr>
                    <m:jc m:val="centerGroup"/>
                  </m:oMathParaPr>
                  <m:oMath xmlns:m="http://schemas.openxmlformats.org/officeDocument/2006/math">
                    <m:f>
                      <m:fPr>
                        <m:ctrlPr>
                          <a:rPr lang="en-US" sz="1100" b="1" i="1">
                            <a:latin typeface="Cambria Math" panose="02040503050406030204" pitchFamily="18" charset="0"/>
                          </a:rPr>
                        </m:ctrlPr>
                      </m:fPr>
                      <m:num>
                        <m:r>
                          <a:rPr lang="en-US" sz="1100" b="1" i="1">
                            <a:latin typeface="Cambria Math" panose="02040503050406030204" pitchFamily="18" charset="0"/>
                          </a:rPr>
                          <m:t>𝟏𝟐</m:t>
                        </m:r>
                        <m:r>
                          <a:rPr lang="en-US" sz="1100" b="1" i="1">
                            <a:latin typeface="Cambria Math" panose="02040503050406030204" pitchFamily="18" charset="0"/>
                          </a:rPr>
                          <m:t> (</m:t>
                        </m:r>
                        <m:r>
                          <a:rPr lang="en-US" sz="1100" b="1" i="1">
                            <a:latin typeface="Cambria Math" panose="02040503050406030204" pitchFamily="18" charset="0"/>
                          </a:rPr>
                          <m:t>𝒎</m:t>
                        </m:r>
                        <m:r>
                          <a:rPr lang="en-US" sz="1100" b="1" i="1">
                            <a:latin typeface="Cambria Math" panose="02040503050406030204" pitchFamily="18" charset="0"/>
                          </a:rPr>
                          <m:t>)</m:t>
                        </m:r>
                      </m:num>
                      <m:den>
                        <m:r>
                          <a:rPr lang="en-US" sz="1100" b="1" i="1">
                            <a:latin typeface="Cambria Math" panose="02040503050406030204" pitchFamily="18" charset="0"/>
                          </a:rPr>
                          <m:t>𝟒</m:t>
                        </m:r>
                        <m:r>
                          <a:rPr lang="en-US" sz="1100" b="1" i="1">
                            <a:latin typeface="Cambria Math" panose="02040503050406030204" pitchFamily="18" charset="0"/>
                          </a:rPr>
                          <m:t> </m:t>
                        </m:r>
                        <m:d>
                          <m:dPr>
                            <m:ctrlPr>
                              <a:rPr lang="en-US" sz="1100" b="1" i="1">
                                <a:latin typeface="Cambria Math" panose="02040503050406030204" pitchFamily="18" charset="0"/>
                              </a:rPr>
                            </m:ctrlPr>
                          </m:dPr>
                          <m:e>
                            <m:r>
                              <a:rPr lang="en-US" sz="1100" b="1" i="1">
                                <a:latin typeface="Cambria Math" panose="02040503050406030204" pitchFamily="18" charset="0"/>
                              </a:rPr>
                              <m:t>𝒎</m:t>
                            </m:r>
                          </m:e>
                        </m:d>
                      </m:den>
                    </m:f>
                    <m:r>
                      <a:rPr lang="en-US" sz="1100" b="1" i="0">
                        <a:latin typeface="Cambria Math" panose="02040503050406030204" pitchFamily="18" charset="0"/>
                      </a:rPr>
                      <m:t> =</m:t>
                    </m:r>
                    <m:r>
                      <a:rPr lang="en-US" sz="1100" b="1" i="0">
                        <a:latin typeface="Cambria Math" panose="02040503050406030204" pitchFamily="18" charset="0"/>
                      </a:rPr>
                      <m:t>𝟑</m:t>
                    </m:r>
                    <m:r>
                      <a:rPr lang="en-US" sz="1100" b="1" i="0">
                        <a:latin typeface="Cambria Math" panose="02040503050406030204" pitchFamily="18" charset="0"/>
                      </a:rPr>
                      <m:t> </m:t>
                    </m:r>
                  </m:oMath>
                </m:oMathPara>
              </a14:m>
              <a:endParaRPr lang="en-CA" sz="1100" b="1">
                <a:latin typeface="Calibri" panose="020F0502020204030204" pitchFamily="34" charset="0"/>
                <a:ea typeface="Calibri" panose="020F0502020204030204" pitchFamily="34" charset="0"/>
                <a:cs typeface="Calibri" panose="020F0502020204030204" pitchFamily="34" charset="0"/>
              </a:endParaRPr>
            </a:p>
          </xdr:txBody>
        </xdr:sp>
      </mc:Choice>
      <mc:Fallback xmlns="">
        <xdr:sp macro="" textlink="">
          <xdr:nvSpPr>
            <xdr:cNvPr id="3" name="TextBox 2">
              <a:extLst>
                <a:ext uri="{FF2B5EF4-FFF2-40B4-BE49-F238E27FC236}">
                  <a16:creationId xmlns:a16="http://schemas.microsoft.com/office/drawing/2014/main" id="{39EE4E71-E576-01D6-3D32-723235E17BEF}"/>
                </a:ext>
              </a:extLst>
            </xdr:cNvPr>
            <xdr:cNvSpPr txBox="1"/>
          </xdr:nvSpPr>
          <xdr:spPr>
            <a:xfrm>
              <a:off x="15611698" y="22772483"/>
              <a:ext cx="3281195" cy="657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r>
                <a:rPr lang="en-US" sz="1100" b="1" i="0">
                  <a:latin typeface="Cambria Math" panose="02040503050406030204" pitchFamily="18" charset="0"/>
                </a:rPr>
                <a:t>𝑯𝒆𝒊𝒈𝒉𝒕 𝒐𝒇 𝒕𝒉𝒆 𝒆𝒙𝒑𝒐𝒔𝒆𝒅 𝒃𝒖𝒊𝒍𝒅𝒊𝒏𝒈 𝒊𝒏 𝒔𝒕𝒐𝒓𝒊𝒆𝒔</a:t>
              </a:r>
              <a:r>
                <a:rPr lang="en-CA" sz="1100" b="1">
                  <a:latin typeface="Calibri" panose="020F0502020204030204" pitchFamily="34" charset="0"/>
                  <a:ea typeface="Calibri" panose="020F0502020204030204" pitchFamily="34" charset="0"/>
                  <a:cs typeface="Calibri" panose="020F0502020204030204" pitchFamily="34" charset="0"/>
                </a:rPr>
                <a:t>= </a:t>
              </a:r>
            </a:p>
            <a:p>
              <a:pPr algn="ctr"/>
              <a:r>
                <a:rPr lang="en-CA" sz="1100" b="1" i="0">
                  <a:latin typeface="Cambria Math" panose="02040503050406030204" pitchFamily="18" charset="0"/>
                </a:rPr>
                <a:t>(</a:t>
              </a:r>
              <a:r>
                <a:rPr lang="en-US" sz="1100" b="1" i="0">
                  <a:latin typeface="Cambria Math" panose="02040503050406030204" pitchFamily="18" charset="0"/>
                </a:rPr>
                <a:t>𝟏𝟐 (𝒎)</a:t>
              </a:r>
              <a:r>
                <a:rPr lang="en-CA" sz="1100" b="1" i="0">
                  <a:latin typeface="Cambria Math" panose="02040503050406030204" pitchFamily="18" charset="0"/>
                </a:rPr>
                <a:t>)/(</a:t>
              </a:r>
              <a:r>
                <a:rPr lang="en-US" sz="1100" b="1" i="0">
                  <a:latin typeface="Cambria Math" panose="02040503050406030204" pitchFamily="18" charset="0"/>
                </a:rPr>
                <a:t>𝟒 (𝒎) </a:t>
              </a:r>
              <a:r>
                <a:rPr lang="en-CA" sz="1100" b="1" i="0">
                  <a:latin typeface="Cambria Math" panose="02040503050406030204" pitchFamily="18" charset="0"/>
                </a:rPr>
                <a:t>)</a:t>
              </a:r>
              <a:r>
                <a:rPr lang="en-US" sz="1100" b="1" i="0">
                  <a:latin typeface="Cambria Math" panose="02040503050406030204" pitchFamily="18" charset="0"/>
                </a:rPr>
                <a:t>  =𝟑 </a:t>
              </a:r>
              <a:endParaRPr lang="en-CA" sz="1100" b="1">
                <a:latin typeface="Calibri" panose="020F0502020204030204" pitchFamily="34" charset="0"/>
                <a:ea typeface="Calibri" panose="020F0502020204030204" pitchFamily="34" charset="0"/>
                <a:cs typeface="Calibri" panose="020F0502020204030204" pitchFamily="34" charset="0"/>
              </a:endParaRPr>
            </a:p>
          </xdr:txBody>
        </xdr:sp>
      </mc:Fallback>
    </mc:AlternateContent>
    <xdr:clientData/>
  </xdr:oneCellAnchor>
  <xdr:twoCellAnchor>
    <xdr:from>
      <xdr:col>10</xdr:col>
      <xdr:colOff>267485</xdr:colOff>
      <xdr:row>100</xdr:row>
      <xdr:rowOff>173581</xdr:rowOff>
    </xdr:from>
    <xdr:to>
      <xdr:col>12</xdr:col>
      <xdr:colOff>1021641</xdr:colOff>
      <xdr:row>113</xdr:row>
      <xdr:rowOff>7397</xdr:rowOff>
    </xdr:to>
    <xdr:sp macro="" textlink="">
      <xdr:nvSpPr>
        <xdr:cNvPr id="5" name="Rectangle 4">
          <a:extLst>
            <a:ext uri="{FF2B5EF4-FFF2-40B4-BE49-F238E27FC236}">
              <a16:creationId xmlns:a16="http://schemas.microsoft.com/office/drawing/2014/main" id="{BE46A7ED-3CEA-E3F1-6454-94558E995B24}"/>
            </a:ext>
          </a:extLst>
        </xdr:cNvPr>
        <xdr:cNvSpPr/>
      </xdr:nvSpPr>
      <xdr:spPr>
        <a:xfrm>
          <a:off x="15630750" y="20994110"/>
          <a:ext cx="3253067" cy="2455993"/>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10</xdr:col>
      <xdr:colOff>309955</xdr:colOff>
      <xdr:row>100</xdr:row>
      <xdr:rowOff>186692</xdr:rowOff>
    </xdr:from>
    <xdr:to>
      <xdr:col>12</xdr:col>
      <xdr:colOff>952501</xdr:colOff>
      <xdr:row>109</xdr:row>
      <xdr:rowOff>91553</xdr:rowOff>
    </xdr:to>
    <xdr:sp macro="" textlink="">
      <xdr:nvSpPr>
        <xdr:cNvPr id="6" name="TextBox 5">
          <a:extLst>
            <a:ext uri="{FF2B5EF4-FFF2-40B4-BE49-F238E27FC236}">
              <a16:creationId xmlns:a16="http://schemas.microsoft.com/office/drawing/2014/main" id="{8D0D0EE2-E91B-4A9C-22A0-E629027E2163}"/>
            </a:ext>
          </a:extLst>
        </xdr:cNvPr>
        <xdr:cNvSpPr txBox="1"/>
      </xdr:nvSpPr>
      <xdr:spPr>
        <a:xfrm>
          <a:off x="15673220" y="21007221"/>
          <a:ext cx="3141457" cy="1720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a:latin typeface="Calibri" panose="020F0502020204030204" pitchFamily="34" charset="0"/>
              <a:ea typeface="Calibri" panose="020F0502020204030204" pitchFamily="34" charset="0"/>
              <a:cs typeface="Calibri" panose="020F0502020204030204" pitchFamily="34" charset="0"/>
            </a:rPr>
            <a:t>*If the number of stories is known, enter it directly in the </a:t>
          </a:r>
          <a:r>
            <a:rPr lang="en-CA" b="1">
              <a:latin typeface="Calibri" panose="020F0502020204030204" pitchFamily="34" charset="0"/>
              <a:ea typeface="Calibri" panose="020F0502020204030204" pitchFamily="34" charset="0"/>
              <a:cs typeface="Calibri" panose="020F0502020204030204" pitchFamily="34" charset="0"/>
            </a:rPr>
            <a:t>“Height of the Exposed Building in Stories”</a:t>
          </a:r>
          <a:r>
            <a:rPr lang="en-CA">
              <a:latin typeface="Calibri" panose="020F0502020204030204" pitchFamily="34" charset="0"/>
              <a:ea typeface="Calibri" panose="020F0502020204030204" pitchFamily="34" charset="0"/>
              <a:cs typeface="Calibri" panose="020F0502020204030204" pitchFamily="34" charset="0"/>
            </a:rPr>
            <a:t> column.</a:t>
          </a:r>
        </a:p>
        <a:p>
          <a:br>
            <a:rPr lang="en-CA">
              <a:latin typeface="Calibri" panose="020F0502020204030204" pitchFamily="34" charset="0"/>
              <a:ea typeface="Calibri" panose="020F0502020204030204" pitchFamily="34" charset="0"/>
              <a:cs typeface="Calibri" panose="020F0502020204030204" pitchFamily="34" charset="0"/>
            </a:rPr>
          </a:br>
          <a:r>
            <a:rPr lang="en-CA">
              <a:latin typeface="Calibri" panose="020F0502020204030204" pitchFamily="34" charset="0"/>
              <a:ea typeface="Calibri" panose="020F0502020204030204" pitchFamily="34" charset="0"/>
              <a:cs typeface="Calibri" panose="020F0502020204030204" pitchFamily="34" charset="0"/>
            </a:rPr>
            <a:t>*If the number of stories is unknown, refer to the calculation example below to determine the height in stories:</a:t>
          </a:r>
        </a:p>
        <a:p>
          <a:r>
            <a:rPr lang="en-CA" sz="1100" i="1">
              <a:latin typeface="Calibri" panose="020F0502020204030204" pitchFamily="34" charset="0"/>
              <a:ea typeface="Calibri" panose="020F0502020204030204" pitchFamily="34" charset="0"/>
              <a:cs typeface="Calibri" panose="020F0502020204030204" pitchFamily="34" charset="0"/>
            </a:rPr>
            <a:t>If</a:t>
          </a:r>
          <a:r>
            <a:rPr lang="en-CA" sz="1100" i="1" baseline="0">
              <a:latin typeface="Calibri" panose="020F0502020204030204" pitchFamily="34" charset="0"/>
              <a:ea typeface="Calibri" panose="020F0502020204030204" pitchFamily="34" charset="0"/>
              <a:cs typeface="Calibri" panose="020F0502020204030204" pitchFamily="34" charset="0"/>
            </a:rPr>
            <a:t> the Height of exposed building is </a:t>
          </a:r>
          <a:r>
            <a:rPr lang="en-CA" sz="1100" b="1" i="1" baseline="0">
              <a:latin typeface="Calibri" panose="020F0502020204030204" pitchFamily="34" charset="0"/>
              <a:ea typeface="Calibri" panose="020F0502020204030204" pitchFamily="34" charset="0"/>
              <a:cs typeface="Calibri" panose="020F0502020204030204" pitchFamily="34" charset="0"/>
            </a:rPr>
            <a:t>12m.</a:t>
          </a:r>
          <a:endParaRPr lang="en-CA" sz="1100" b="1" i="1">
            <a:latin typeface="Calibri" panose="020F0502020204030204" pitchFamily="34" charset="0"/>
            <a:ea typeface="Calibri" panose="020F0502020204030204" pitchFamily="34" charset="0"/>
            <a:cs typeface="Calibri" panose="020F0502020204030204" pitchFamily="34" charset="0"/>
          </a:endParaRPr>
        </a:p>
      </xdr:txBody>
    </xdr:sp>
    <xdr:clientData/>
  </xdr:twoCellAnchor>
  <xdr:oneCellAnchor>
    <xdr:from>
      <xdr:col>5</xdr:col>
      <xdr:colOff>2825788</xdr:colOff>
      <xdr:row>11</xdr:row>
      <xdr:rowOff>171899</xdr:rowOff>
    </xdr:from>
    <xdr:ext cx="1075551" cy="215572"/>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479836FD-5A4E-4BDB-973C-CA0E47EB915F}"/>
                </a:ext>
              </a:extLst>
            </xdr:cNvPr>
            <xdr:cNvSpPr txBox="1"/>
          </xdr:nvSpPr>
          <xdr:spPr>
            <a:xfrm>
              <a:off x="7935670" y="2076899"/>
              <a:ext cx="1075551" cy="215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rPr>
                      <m:t>𝑅𝐹𝐹</m:t>
                    </m:r>
                    <m:r>
                      <a:rPr lang="en-US" sz="1200" b="0" i="1">
                        <a:latin typeface="Cambria Math" panose="02040503050406030204" pitchFamily="18" charset="0"/>
                      </a:rPr>
                      <m:t>=220</m:t>
                    </m:r>
                    <m:r>
                      <a:rPr lang="en-US" sz="1200" b="0" i="1">
                        <a:latin typeface="Cambria Math" panose="02040503050406030204" pitchFamily="18" charset="0"/>
                      </a:rPr>
                      <m:t>𝐶</m:t>
                    </m:r>
                    <m:rad>
                      <m:radPr>
                        <m:degHide m:val="on"/>
                        <m:ctrlPr>
                          <a:rPr lang="en-US" sz="1200" b="0" i="1">
                            <a:latin typeface="Cambria Math" panose="02040503050406030204" pitchFamily="18" charset="0"/>
                          </a:rPr>
                        </m:ctrlPr>
                      </m:radPr>
                      <m:deg/>
                      <m:e>
                        <m:r>
                          <a:rPr lang="en-US" sz="1200" b="0" i="1">
                            <a:latin typeface="Cambria Math" panose="02040503050406030204" pitchFamily="18" charset="0"/>
                          </a:rPr>
                          <m:t>𝐴</m:t>
                        </m:r>
                      </m:e>
                    </m:rad>
                  </m:oMath>
                </m:oMathPara>
              </a14:m>
              <a:endParaRPr lang="en-CA" sz="1200"/>
            </a:p>
          </xdr:txBody>
        </xdr:sp>
      </mc:Choice>
      <mc:Fallback xmlns="">
        <xdr:sp macro="" textlink="">
          <xdr:nvSpPr>
            <xdr:cNvPr id="7" name="TextBox 6">
              <a:extLst>
                <a:ext uri="{FF2B5EF4-FFF2-40B4-BE49-F238E27FC236}">
                  <a16:creationId xmlns:a16="http://schemas.microsoft.com/office/drawing/2014/main" id="{479836FD-5A4E-4BDB-973C-CA0E47EB915F}"/>
                </a:ext>
              </a:extLst>
            </xdr:cNvPr>
            <xdr:cNvSpPr txBox="1"/>
          </xdr:nvSpPr>
          <xdr:spPr>
            <a:xfrm>
              <a:off x="7935670" y="2076899"/>
              <a:ext cx="1075551" cy="215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b="0" i="0">
                  <a:latin typeface="Cambria Math" panose="02040503050406030204" pitchFamily="18" charset="0"/>
                </a:rPr>
                <a:t>𝑅𝐹𝐹=220𝐶√𝐴</a:t>
              </a:r>
              <a:endParaRPr lang="en-CA" sz="12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6606540</xdr:colOff>
      <xdr:row>53</xdr:row>
      <xdr:rowOff>96684</xdr:rowOff>
    </xdr:to>
    <xdr:pic>
      <xdr:nvPicPr>
        <xdr:cNvPr id="2" name="Picture 1">
          <a:extLst>
            <a:ext uri="{FF2B5EF4-FFF2-40B4-BE49-F238E27FC236}">
              <a16:creationId xmlns:a16="http://schemas.microsoft.com/office/drawing/2014/main" id="{009B0E8C-FAF2-7DC0-B3FE-71EC1E72BE78}"/>
            </a:ext>
          </a:extLst>
        </xdr:cNvPr>
        <xdr:cNvPicPr>
          <a:picLocks noChangeAspect="1"/>
        </xdr:cNvPicPr>
      </xdr:nvPicPr>
      <xdr:blipFill>
        <a:blip xmlns:r="http://schemas.openxmlformats.org/officeDocument/2006/relationships" r:embed="rId1"/>
        <a:stretch>
          <a:fillRect/>
        </a:stretch>
      </xdr:blipFill>
      <xdr:spPr>
        <a:xfrm>
          <a:off x="0" y="0"/>
          <a:ext cx="7581900" cy="9673119"/>
        </a:xfrm>
        <a:prstGeom prst="rect">
          <a:avLst/>
        </a:prstGeom>
      </xdr:spPr>
    </xdr:pic>
    <xdr:clientData/>
  </xdr:twoCellAnchor>
  <xdr:twoCellAnchor editAs="oneCell">
    <xdr:from>
      <xdr:col>2</xdr:col>
      <xdr:colOff>6477000</xdr:colOff>
      <xdr:row>1</xdr:row>
      <xdr:rowOff>112396</xdr:rowOff>
    </xdr:from>
    <xdr:to>
      <xdr:col>8</xdr:col>
      <xdr:colOff>110490</xdr:colOff>
      <xdr:row>50</xdr:row>
      <xdr:rowOff>152401</xdr:rowOff>
    </xdr:to>
    <xdr:pic>
      <xdr:nvPicPr>
        <xdr:cNvPr id="3" name="Picture 2">
          <a:extLst>
            <a:ext uri="{FF2B5EF4-FFF2-40B4-BE49-F238E27FC236}">
              <a16:creationId xmlns:a16="http://schemas.microsoft.com/office/drawing/2014/main" id="{B8B969BA-35D8-9836-C80B-D163A89DF01C}"/>
            </a:ext>
          </a:extLst>
        </xdr:cNvPr>
        <xdr:cNvPicPr>
          <a:picLocks noChangeAspect="1"/>
        </xdr:cNvPicPr>
      </xdr:nvPicPr>
      <xdr:blipFill>
        <a:blip xmlns:r="http://schemas.openxmlformats.org/officeDocument/2006/relationships" r:embed="rId2"/>
        <a:stretch>
          <a:fillRect/>
        </a:stretch>
      </xdr:blipFill>
      <xdr:spPr>
        <a:xfrm>
          <a:off x="7458075" y="293371"/>
          <a:ext cx="7216140" cy="89077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140970</xdr:colOff>
      <xdr:row>0</xdr:row>
      <xdr:rowOff>167640</xdr:rowOff>
    </xdr:from>
    <xdr:to>
      <xdr:col>0</xdr:col>
      <xdr:colOff>1466850</xdr:colOff>
      <xdr:row>2</xdr:row>
      <xdr:rowOff>230747</xdr:rowOff>
    </xdr:to>
    <xdr:pic>
      <xdr:nvPicPr>
        <xdr:cNvPr id="2" name="Picture 1">
          <a:extLst>
            <a:ext uri="{FF2B5EF4-FFF2-40B4-BE49-F238E27FC236}">
              <a16:creationId xmlns:a16="http://schemas.microsoft.com/office/drawing/2014/main" id="{BDFA3382-C367-4EE8-B80A-701A6DE9B228}"/>
            </a:ext>
          </a:extLst>
        </xdr:cNvPr>
        <xdr:cNvPicPr>
          <a:picLocks noChangeAspect="1"/>
        </xdr:cNvPicPr>
      </xdr:nvPicPr>
      <xdr:blipFill>
        <a:blip xmlns:r="http://schemas.openxmlformats.org/officeDocument/2006/relationships" r:embed="rId1"/>
        <a:stretch>
          <a:fillRect/>
        </a:stretch>
      </xdr:blipFill>
      <xdr:spPr>
        <a:xfrm>
          <a:off x="140970" y="167640"/>
          <a:ext cx="1325880" cy="4726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DFAA0A-1ECD-4371-B274-A8773A7F479B}" name="tblSurcharge" displayName="tblSurcharge" ref="F1:I118" totalsRowShown="0" headerRowDxfId="5" dataDxfId="4">
  <autoFilter ref="F1:I118" xr:uid="{57DFAA0A-1ECD-4371-B274-A8773A7F479B}"/>
  <tableColumns count="4">
    <tableColumn id="1" xr3:uid="{6B90BDD6-0105-4F15-9B98-E987EDA081B1}" name="Select here" dataDxfId="3"/>
    <tableColumn id="2" xr3:uid="{425C1968-EBCD-4621-B1D5-02D08EEEDA19}" name="Select here 2" dataDxfId="2"/>
    <tableColumn id="3" xr3:uid="{E664E7F2-5909-4506-8A9D-7ED5E4D7FF0B}" name="Select Here 3" dataDxfId="1"/>
    <tableColumn id="4" xr3:uid="{EA695A9E-968B-488E-94F3-FE55AA9D00FF}" name="0%"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reunderwriters.ca/assets/img/Water%20Supply%20for%20Public%20Fire%20Protection%20in%20Canada%202020.pdf" TargetMode="External"/><Relationship Id="rId1" Type="http://schemas.openxmlformats.org/officeDocument/2006/relationships/hyperlink" Target="https://fireunderwriters.ca/assets/img/Water%20Supply%20for%20Public%20Fire%20Protection%20in%20Canada%20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ireunderwriters.ca/assets/img/Water%20Supply%20for%20Public%20Fire%20Protection%20in%20Canada%202020.pdf" TargetMode="External"/><Relationship Id="rId1" Type="http://schemas.openxmlformats.org/officeDocument/2006/relationships/hyperlink" Target="https://fireunderwriters.ca/assets/img/Water%20Supply%20for%20Public%20Fire%20Protection%20in%20Canada%202020.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ECB1-8A32-44F8-964C-EFD8AC6BB2BB}">
  <sheetPr>
    <pageSetUpPr fitToPage="1"/>
  </sheetPr>
  <dimension ref="A1:P143"/>
  <sheetViews>
    <sheetView tabSelected="1" topLeftCell="A3" zoomScale="85" zoomScaleNormal="85" workbookViewId="0">
      <selection activeCell="M33" sqref="M33"/>
    </sheetView>
  </sheetViews>
  <sheetFormatPr defaultRowHeight="15"/>
  <cols>
    <col min="1" max="1" width="20.28515625" customWidth="1"/>
    <col min="2" max="2" width="23.28515625" customWidth="1"/>
    <col min="3" max="3" width="28.5703125" customWidth="1"/>
    <col min="4" max="4" width="37.42578125" customWidth="1"/>
    <col min="5" max="5" width="3.140625" customWidth="1"/>
    <col min="6" max="6" width="34.42578125" customWidth="1"/>
    <col min="7" max="7" width="2.7109375" customWidth="1"/>
    <col min="8" max="8" width="29.28515625" customWidth="1"/>
    <col min="9" max="9" width="27.7109375" bestFit="1" customWidth="1"/>
    <col min="11" max="11" width="11.7109375" customWidth="1"/>
    <col min="13" max="16" width="8.85546875" customWidth="1"/>
  </cols>
  <sheetData>
    <row r="1" spans="1:16" ht="23.45" customHeight="1">
      <c r="A1" s="157" t="s">
        <v>0</v>
      </c>
      <c r="B1" s="158"/>
      <c r="C1" s="158"/>
      <c r="D1" s="158"/>
      <c r="E1" s="158"/>
      <c r="F1" s="158"/>
      <c r="G1" s="158"/>
      <c r="H1" s="158"/>
      <c r="I1" s="158"/>
      <c r="J1" s="158"/>
      <c r="K1" s="158"/>
      <c r="L1" s="159"/>
      <c r="M1" s="3"/>
      <c r="N1" s="3"/>
      <c r="O1" s="3"/>
      <c r="P1" s="3"/>
    </row>
    <row r="2" spans="1:16" ht="14.45" customHeight="1">
      <c r="A2" s="168" t="s">
        <v>1</v>
      </c>
      <c r="B2" s="169"/>
      <c r="C2" s="169"/>
      <c r="D2" s="169"/>
      <c r="E2" s="169"/>
      <c r="F2" s="169"/>
      <c r="G2" s="169"/>
      <c r="H2" s="169"/>
      <c r="I2" s="169"/>
      <c r="J2" s="169"/>
      <c r="K2" s="169"/>
      <c r="L2" s="170"/>
    </row>
    <row r="3" spans="1:16" ht="14.45" customHeight="1">
      <c r="A3" s="171" t="s">
        <v>2</v>
      </c>
      <c r="B3" s="172"/>
      <c r="C3" s="172"/>
      <c r="D3" s="172"/>
      <c r="E3" s="172"/>
      <c r="F3" s="172"/>
      <c r="G3" s="172"/>
      <c r="H3" s="172"/>
      <c r="I3" s="172"/>
      <c r="J3" s="172"/>
      <c r="K3" s="172"/>
      <c r="L3" s="173"/>
    </row>
    <row r="4" spans="1:16" ht="32.450000000000003" customHeight="1">
      <c r="A4" s="117"/>
      <c r="B4" s="118"/>
      <c r="C4" s="181" t="s">
        <v>3</v>
      </c>
      <c r="D4" s="181"/>
      <c r="E4" s="181"/>
      <c r="F4" s="181"/>
      <c r="G4" s="181"/>
      <c r="H4" s="181"/>
      <c r="I4" s="181"/>
      <c r="J4" s="119"/>
      <c r="K4" s="119"/>
      <c r="L4" s="120"/>
    </row>
    <row r="5" spans="1:16" ht="14.45" customHeight="1">
      <c r="A5" s="2"/>
      <c r="B5" s="2"/>
      <c r="C5" s="2"/>
      <c r="D5" s="2"/>
      <c r="E5" s="2"/>
      <c r="F5" s="2"/>
      <c r="G5" s="2"/>
      <c r="H5" s="2"/>
      <c r="I5" s="2"/>
      <c r="J5" s="2"/>
      <c r="K5" s="2"/>
      <c r="L5" s="2"/>
      <c r="M5" s="4"/>
      <c r="N5" s="4"/>
      <c r="O5" s="4"/>
      <c r="P5" s="4"/>
    </row>
    <row r="6" spans="1:16" ht="19.149999999999999" customHeight="1">
      <c r="A6" s="24" t="s">
        <v>4</v>
      </c>
      <c r="B6" s="164" t="s">
        <v>5</v>
      </c>
      <c r="C6" s="165"/>
      <c r="D6" s="165"/>
      <c r="E6" s="114"/>
      <c r="F6" s="24" t="s">
        <v>6</v>
      </c>
      <c r="G6" s="174" t="s">
        <v>7</v>
      </c>
      <c r="H6" s="164"/>
      <c r="I6" s="164"/>
      <c r="J6" s="164"/>
      <c r="K6" s="164"/>
      <c r="L6" s="175"/>
    </row>
    <row r="7" spans="1:16" ht="15.75">
      <c r="A7" s="25" t="s">
        <v>8</v>
      </c>
      <c r="B7" s="166" t="s">
        <v>9</v>
      </c>
      <c r="C7" s="167"/>
      <c r="D7" s="167"/>
      <c r="E7" s="115"/>
      <c r="F7" s="25" t="s">
        <v>10</v>
      </c>
      <c r="G7" s="176" t="s">
        <v>11</v>
      </c>
      <c r="H7" s="166"/>
      <c r="I7" s="166"/>
      <c r="J7" s="166"/>
      <c r="K7" s="166"/>
      <c r="L7" s="177"/>
    </row>
    <row r="8" spans="1:16" ht="15.6" customHeight="1">
      <c r="A8" s="26" t="s">
        <v>12</v>
      </c>
      <c r="B8" s="166" t="s">
        <v>13</v>
      </c>
      <c r="C8" s="167"/>
      <c r="D8" s="167"/>
      <c r="E8" s="115"/>
      <c r="F8" s="25" t="s">
        <v>14</v>
      </c>
      <c r="G8" s="178">
        <v>46080</v>
      </c>
      <c r="H8" s="179"/>
      <c r="I8" s="179"/>
      <c r="J8" s="179"/>
      <c r="K8" s="179"/>
      <c r="L8" s="180"/>
    </row>
    <row r="9" spans="1:16" ht="15.75">
      <c r="A9" s="27"/>
      <c r="B9" s="28"/>
      <c r="C9" s="28"/>
      <c r="D9" s="28"/>
      <c r="E9" s="28"/>
      <c r="F9" s="28"/>
      <c r="G9" s="28"/>
      <c r="H9" s="28"/>
      <c r="I9" s="28"/>
      <c r="J9" s="28"/>
      <c r="K9" s="28"/>
      <c r="L9" s="28"/>
    </row>
    <row r="10" spans="1:16" ht="15.75">
      <c r="A10" s="30" t="s">
        <v>15</v>
      </c>
      <c r="B10" s="31"/>
      <c r="C10" s="31"/>
      <c r="D10" s="31"/>
      <c r="E10" s="31"/>
      <c r="F10" s="31"/>
      <c r="G10" s="31"/>
      <c r="H10" s="31"/>
      <c r="I10" s="31"/>
      <c r="J10" s="31"/>
      <c r="K10" s="31"/>
      <c r="L10" s="32"/>
    </row>
    <row r="11" spans="1:16" ht="15.75">
      <c r="A11" s="160"/>
      <c r="B11" s="161"/>
      <c r="C11" s="161"/>
      <c r="D11" s="161"/>
      <c r="E11" s="161"/>
      <c r="F11" s="161"/>
      <c r="G11" s="161"/>
      <c r="H11" s="161"/>
      <c r="I11" s="161"/>
      <c r="J11" s="161"/>
      <c r="K11" s="161"/>
      <c r="L11" s="162"/>
    </row>
    <row r="12" spans="1:16" ht="15.75">
      <c r="A12" s="30"/>
      <c r="B12" s="34"/>
      <c r="C12" s="34"/>
      <c r="D12" s="35" t="s">
        <v>16</v>
      </c>
      <c r="E12" s="35"/>
      <c r="F12" s="33"/>
      <c r="G12" s="33"/>
      <c r="H12" s="36"/>
      <c r="I12" s="36"/>
      <c r="J12" s="36"/>
      <c r="K12" s="36"/>
      <c r="L12" s="37"/>
    </row>
    <row r="13" spans="1:16" ht="14.45" customHeight="1">
      <c r="A13" s="30"/>
      <c r="B13" s="34"/>
      <c r="C13" s="34"/>
      <c r="D13" s="163" t="s">
        <v>17</v>
      </c>
      <c r="E13" s="163"/>
      <c r="F13" s="163"/>
      <c r="G13" s="113"/>
      <c r="H13" s="38"/>
      <c r="I13" s="39"/>
      <c r="J13" s="34"/>
      <c r="K13" s="34"/>
      <c r="L13" s="40"/>
    </row>
    <row r="14" spans="1:16" ht="14.45" customHeight="1">
      <c r="A14" s="30"/>
      <c r="B14" s="34"/>
      <c r="C14" s="34"/>
      <c r="D14" s="147" t="s">
        <v>18</v>
      </c>
      <c r="E14" s="147"/>
      <c r="F14" s="147"/>
      <c r="G14" s="147"/>
      <c r="H14" s="147"/>
      <c r="I14" s="39"/>
      <c r="J14" s="34"/>
      <c r="K14" s="34"/>
      <c r="L14" s="40"/>
    </row>
    <row r="15" spans="1:16" ht="15.75">
      <c r="A15" s="30"/>
      <c r="B15" s="34"/>
      <c r="C15" s="34"/>
      <c r="D15" s="35" t="s">
        <v>19</v>
      </c>
      <c r="E15" s="35"/>
      <c r="F15" s="43">
        <v>0.6</v>
      </c>
      <c r="G15" s="43"/>
      <c r="H15" s="64"/>
      <c r="I15" s="39"/>
      <c r="J15" s="34"/>
      <c r="K15" s="34"/>
      <c r="L15" s="40"/>
    </row>
    <row r="16" spans="1:16" ht="15.75">
      <c r="A16" s="30"/>
      <c r="B16" s="34"/>
      <c r="C16" s="34"/>
      <c r="D16" s="34" t="s">
        <v>20</v>
      </c>
      <c r="E16" s="34"/>
      <c r="F16" s="43">
        <v>0.8</v>
      </c>
      <c r="G16" s="43"/>
      <c r="H16" s="29"/>
      <c r="I16" s="39"/>
      <c r="J16" s="34"/>
      <c r="K16" s="34"/>
      <c r="L16" s="40"/>
    </row>
    <row r="17" spans="1:12" ht="15.75">
      <c r="A17" s="30"/>
      <c r="B17" s="34"/>
      <c r="C17" s="34"/>
      <c r="D17" s="34" t="s">
        <v>21</v>
      </c>
      <c r="E17" s="34"/>
      <c r="F17" s="43">
        <v>1</v>
      </c>
      <c r="G17" s="43"/>
      <c r="H17" s="29"/>
      <c r="I17" s="39"/>
      <c r="J17" s="34"/>
      <c r="K17" s="34"/>
      <c r="L17" s="40"/>
    </row>
    <row r="18" spans="1:12" ht="13.15" customHeight="1">
      <c r="A18" s="30"/>
      <c r="B18" s="34"/>
      <c r="C18" s="34"/>
      <c r="D18" s="34" t="s">
        <v>22</v>
      </c>
      <c r="E18" s="34"/>
      <c r="F18" s="43">
        <v>0.8</v>
      </c>
      <c r="G18" s="43"/>
      <c r="H18" s="29"/>
      <c r="I18" s="39"/>
      <c r="J18" s="34"/>
      <c r="K18" s="34"/>
      <c r="L18" s="40"/>
    </row>
    <row r="19" spans="1:12" ht="15.75">
      <c r="A19" s="30"/>
      <c r="B19" s="34"/>
      <c r="C19" s="34"/>
      <c r="D19" s="34" t="s">
        <v>23</v>
      </c>
      <c r="E19" s="34"/>
      <c r="F19" s="43">
        <v>0.9</v>
      </c>
      <c r="G19" s="43"/>
      <c r="H19" s="29"/>
      <c r="I19" s="39"/>
      <c r="J19" s="34"/>
      <c r="K19" s="34"/>
      <c r="L19" s="40"/>
    </row>
    <row r="20" spans="1:12" ht="15.75">
      <c r="A20" s="30"/>
      <c r="B20" s="34"/>
      <c r="C20" s="34"/>
      <c r="D20" s="34" t="s">
        <v>24</v>
      </c>
      <c r="E20" s="34"/>
      <c r="F20" s="43">
        <v>1</v>
      </c>
      <c r="G20" s="43"/>
      <c r="H20" s="29"/>
      <c r="I20" s="39"/>
      <c r="J20" s="34"/>
      <c r="K20" s="34"/>
      <c r="L20" s="40"/>
    </row>
    <row r="21" spans="1:12" ht="15.75">
      <c r="A21" s="30"/>
      <c r="B21" s="34"/>
      <c r="C21" s="34"/>
      <c r="D21" s="34" t="s">
        <v>25</v>
      </c>
      <c r="E21" s="34"/>
      <c r="F21" s="43">
        <v>1.5</v>
      </c>
      <c r="G21" s="43"/>
      <c r="H21" s="29"/>
      <c r="I21" s="39"/>
      <c r="J21" s="34"/>
      <c r="K21" s="34"/>
      <c r="L21" s="40"/>
    </row>
    <row r="22" spans="1:12" ht="15.75">
      <c r="A22" s="30"/>
      <c r="B22" s="34"/>
      <c r="C22" s="34"/>
      <c r="D22" s="34" t="s">
        <v>26</v>
      </c>
      <c r="E22" s="34"/>
      <c r="F22" s="43">
        <v>1.5</v>
      </c>
      <c r="G22" s="43"/>
      <c r="H22" s="64"/>
      <c r="I22" s="39"/>
      <c r="J22" s="34"/>
      <c r="K22" s="34"/>
      <c r="L22" s="40"/>
    </row>
    <row r="23" spans="1:12" ht="19.149999999999999" customHeight="1">
      <c r="A23" s="30"/>
      <c r="B23" s="34"/>
      <c r="C23" s="34"/>
      <c r="D23" s="163" t="s">
        <v>27</v>
      </c>
      <c r="E23" s="163"/>
      <c r="F23" s="163"/>
      <c r="G23" s="163"/>
      <c r="H23" s="163"/>
      <c r="I23" s="163"/>
      <c r="J23" s="163"/>
      <c r="K23" s="163"/>
      <c r="L23" s="44"/>
    </row>
    <row r="24" spans="1:12" ht="20.45" customHeight="1" thickBot="1">
      <c r="A24" s="45"/>
      <c r="B24" s="29"/>
      <c r="C24" s="29"/>
      <c r="D24" s="46"/>
      <c r="E24" s="46"/>
      <c r="F24" s="46"/>
      <c r="G24" s="46"/>
      <c r="H24" s="29"/>
      <c r="I24" s="29"/>
      <c r="J24" s="29"/>
      <c r="K24" s="29"/>
      <c r="L24" s="47"/>
    </row>
    <row r="25" spans="1:12" ht="15" customHeight="1" thickBot="1">
      <c r="A25" s="48" t="s">
        <v>28</v>
      </c>
      <c r="B25" s="49"/>
      <c r="C25" s="92" t="s">
        <v>29</v>
      </c>
      <c r="D25" s="108" t="s">
        <v>30</v>
      </c>
      <c r="E25" s="135" t="s">
        <v>31</v>
      </c>
      <c r="F25" s="190">
        <f>_xlfn.XLOOKUP(D25, Tables!A2:A10, Tables!B2:B10)</f>
        <v>0</v>
      </c>
      <c r="G25" s="191"/>
      <c r="H25" s="50"/>
      <c r="I25" s="51"/>
      <c r="J25" s="51"/>
      <c r="K25" s="51"/>
      <c r="L25" s="52"/>
    </row>
    <row r="26" spans="1:12" ht="15.75">
      <c r="A26" s="34"/>
      <c r="B26" s="34"/>
      <c r="C26" s="34"/>
      <c r="D26" s="34"/>
      <c r="E26" s="34"/>
      <c r="F26" s="34"/>
      <c r="G26" s="34"/>
      <c r="H26" s="34"/>
      <c r="I26" s="34"/>
      <c r="J26" s="34"/>
      <c r="K26" s="34"/>
      <c r="L26" s="34"/>
    </row>
    <row r="27" spans="1:12" ht="15.75">
      <c r="A27" s="53" t="s">
        <v>32</v>
      </c>
      <c r="B27" s="54" t="s">
        <v>33</v>
      </c>
      <c r="C27" s="54"/>
      <c r="D27" s="31"/>
      <c r="E27" s="31"/>
      <c r="F27" s="31"/>
      <c r="G27" s="31"/>
      <c r="H27" s="31"/>
      <c r="I27" s="31"/>
      <c r="J27" s="31"/>
      <c r="K27" s="31"/>
      <c r="L27" s="32"/>
    </row>
    <row r="28" spans="1:12" ht="15.75">
      <c r="A28" s="30"/>
      <c r="B28" s="34"/>
      <c r="C28" s="34"/>
      <c r="D28" s="34"/>
      <c r="E28" s="34"/>
      <c r="F28" s="34"/>
      <c r="G28" s="34"/>
      <c r="H28" s="34"/>
      <c r="I28" s="34"/>
      <c r="J28" s="34"/>
      <c r="K28" s="34"/>
      <c r="L28" s="40"/>
    </row>
    <row r="29" spans="1:12" ht="16.5" thickBot="1">
      <c r="A29" s="30"/>
      <c r="B29" s="34"/>
      <c r="C29" s="34"/>
      <c r="D29" s="34"/>
      <c r="E29" s="34"/>
      <c r="F29" s="33" t="s">
        <v>34</v>
      </c>
      <c r="G29" s="33"/>
      <c r="H29" s="34"/>
      <c r="I29" s="34"/>
      <c r="J29" s="34"/>
      <c r="K29" s="34"/>
      <c r="L29" s="40"/>
    </row>
    <row r="30" spans="1:12" ht="15" customHeight="1" thickBot="1">
      <c r="A30" s="30"/>
      <c r="B30" s="34"/>
      <c r="C30" s="34"/>
      <c r="D30" s="185" t="s">
        <v>35</v>
      </c>
      <c r="E30" s="186"/>
      <c r="F30" s="108" t="s">
        <v>30</v>
      </c>
      <c r="G30" s="136" t="s">
        <v>31</v>
      </c>
      <c r="H30" s="34" t="s">
        <v>36</v>
      </c>
      <c r="I30" s="34"/>
      <c r="J30" s="34"/>
      <c r="K30" s="34"/>
      <c r="L30" s="40"/>
    </row>
    <row r="31" spans="1:12" ht="15.6" customHeight="1" thickBot="1">
      <c r="A31" s="30"/>
      <c r="B31" s="34"/>
      <c r="C31" s="34"/>
      <c r="D31" s="185" t="s">
        <v>37</v>
      </c>
      <c r="E31" s="186"/>
      <c r="F31" s="109" t="s">
        <v>30</v>
      </c>
      <c r="G31" s="136" t="s">
        <v>31</v>
      </c>
      <c r="H31" s="34" t="s">
        <v>38</v>
      </c>
      <c r="I31" s="34"/>
      <c r="J31" s="34"/>
      <c r="K31" s="34"/>
      <c r="L31" s="40"/>
    </row>
    <row r="32" spans="1:12" ht="15.75">
      <c r="A32" s="30"/>
      <c r="B32" s="34"/>
      <c r="C32" s="34"/>
      <c r="D32" s="34"/>
      <c r="E32" s="34"/>
      <c r="F32" s="34"/>
      <c r="G32" s="34"/>
      <c r="H32" s="34"/>
      <c r="I32" s="34"/>
      <c r="J32" s="34"/>
      <c r="K32" s="34"/>
      <c r="L32" s="40"/>
    </row>
    <row r="33" spans="1:12" ht="13.15" customHeight="1">
      <c r="A33" s="30"/>
      <c r="B33" s="34"/>
      <c r="C33" s="34"/>
      <c r="D33" s="161" t="s">
        <v>39</v>
      </c>
      <c r="E33" s="161"/>
      <c r="F33" s="161"/>
      <c r="G33" s="161"/>
      <c r="H33" s="161"/>
      <c r="I33" s="161"/>
      <c r="J33" s="34"/>
      <c r="K33" s="34"/>
      <c r="L33" s="40"/>
    </row>
    <row r="34" spans="1:12" ht="15.75">
      <c r="A34" s="30"/>
      <c r="B34" s="34"/>
      <c r="C34" s="188" t="s">
        <v>40</v>
      </c>
      <c r="D34" s="188"/>
      <c r="E34" s="188"/>
      <c r="F34" s="188"/>
      <c r="G34" s="56"/>
      <c r="H34" s="34"/>
      <c r="I34" s="34"/>
      <c r="J34" s="35"/>
      <c r="K34" s="34"/>
      <c r="L34" s="40"/>
    </row>
    <row r="35" spans="1:12" ht="15.75">
      <c r="A35" s="30"/>
      <c r="B35" s="34"/>
      <c r="C35" s="188" t="s">
        <v>41</v>
      </c>
      <c r="D35" s="188"/>
      <c r="E35" s="188"/>
      <c r="F35" s="188"/>
      <c r="G35" s="188"/>
      <c r="H35" s="188"/>
      <c r="I35" s="34"/>
      <c r="J35" s="34"/>
      <c r="K35" s="34"/>
      <c r="L35" s="40"/>
    </row>
    <row r="36" spans="1:12" ht="15.75">
      <c r="A36" s="30"/>
      <c r="B36" s="34"/>
      <c r="C36" s="188" t="s">
        <v>42</v>
      </c>
      <c r="D36" s="188"/>
      <c r="E36" s="188"/>
      <c r="F36" s="188"/>
      <c r="G36" s="188"/>
      <c r="H36" s="188"/>
      <c r="I36" s="34"/>
      <c r="J36" s="35"/>
      <c r="K36" s="34"/>
      <c r="L36" s="40"/>
    </row>
    <row r="37" spans="1:12" ht="15.75">
      <c r="A37" s="30"/>
      <c r="B37" s="34"/>
      <c r="C37" s="34"/>
      <c r="D37" s="35"/>
      <c r="E37" s="35"/>
      <c r="F37" s="35"/>
      <c r="G37" s="35"/>
      <c r="H37" s="35"/>
      <c r="I37" s="34"/>
      <c r="J37" s="34"/>
      <c r="K37" s="34"/>
      <c r="L37" s="40"/>
    </row>
    <row r="38" spans="1:12" ht="15.75">
      <c r="A38" s="30"/>
      <c r="B38" s="34"/>
      <c r="C38" s="35" t="s">
        <v>43</v>
      </c>
      <c r="D38" s="35"/>
      <c r="E38" s="35"/>
      <c r="F38" s="35"/>
      <c r="G38" s="35"/>
      <c r="H38" s="35"/>
      <c r="I38" s="35"/>
      <c r="J38" s="35"/>
      <c r="K38" s="34"/>
      <c r="L38" s="40"/>
    </row>
    <row r="39" spans="1:12" ht="15.75">
      <c r="A39" s="30"/>
      <c r="B39" s="34"/>
      <c r="C39" s="35"/>
      <c r="D39" s="43"/>
      <c r="E39" s="43"/>
      <c r="F39" s="35"/>
      <c r="G39" s="35"/>
      <c r="H39" s="35"/>
      <c r="I39" s="35"/>
      <c r="J39" s="35"/>
      <c r="K39" s="34"/>
      <c r="L39" s="40"/>
    </row>
    <row r="40" spans="1:12" ht="15.75">
      <c r="A40" s="30"/>
      <c r="B40" s="34"/>
      <c r="C40" s="93" t="s">
        <v>44</v>
      </c>
      <c r="D40" s="150" t="s">
        <v>45</v>
      </c>
      <c r="E40" s="150"/>
      <c r="F40" s="150" t="s">
        <v>46</v>
      </c>
      <c r="G40" s="150"/>
      <c r="H40" s="74" t="s">
        <v>47</v>
      </c>
      <c r="I40" s="29"/>
      <c r="J40" s="34"/>
      <c r="K40" s="34"/>
      <c r="L40" s="40"/>
    </row>
    <row r="41" spans="1:12" ht="15.75">
      <c r="A41" s="30"/>
      <c r="B41" s="34"/>
      <c r="C41" s="110" t="s">
        <v>48</v>
      </c>
      <c r="D41" s="145">
        <v>0</v>
      </c>
      <c r="E41" s="145"/>
      <c r="F41" s="189">
        <v>0</v>
      </c>
      <c r="G41" s="189"/>
      <c r="H41" s="60">
        <f>IF(F30="Yes",0, D41*F41)</f>
        <v>0</v>
      </c>
      <c r="I41" s="29"/>
      <c r="J41" s="34"/>
      <c r="K41" s="34"/>
      <c r="L41" s="40"/>
    </row>
    <row r="42" spans="1:12" ht="15.75">
      <c r="A42" s="30"/>
      <c r="B42" s="34"/>
      <c r="C42" s="110" t="s">
        <v>49</v>
      </c>
      <c r="D42" s="145">
        <v>0</v>
      </c>
      <c r="E42" s="145"/>
      <c r="F42" s="189">
        <v>0</v>
      </c>
      <c r="G42" s="189"/>
      <c r="H42" s="60">
        <f>(D42*F42)</f>
        <v>0</v>
      </c>
      <c r="I42" s="29"/>
      <c r="J42" s="34"/>
      <c r="K42" s="34"/>
      <c r="L42" s="40"/>
    </row>
    <row r="43" spans="1:12" ht="15.75">
      <c r="A43" s="30"/>
      <c r="B43" s="34"/>
      <c r="C43" s="110" t="s">
        <v>50</v>
      </c>
      <c r="D43" s="145">
        <v>0</v>
      </c>
      <c r="E43" s="145"/>
      <c r="F43" s="189">
        <v>0</v>
      </c>
      <c r="G43" s="189"/>
      <c r="H43" s="60">
        <f t="shared" ref="H43:H51" si="0">(D43*F43)</f>
        <v>0</v>
      </c>
      <c r="I43" s="29"/>
      <c r="J43" s="34"/>
      <c r="K43" s="34"/>
      <c r="L43" s="40"/>
    </row>
    <row r="44" spans="1:12" ht="15.75">
      <c r="A44" s="30"/>
      <c r="B44" s="34"/>
      <c r="C44" s="110" t="s">
        <v>51</v>
      </c>
      <c r="D44" s="145">
        <v>0</v>
      </c>
      <c r="E44" s="145"/>
      <c r="F44" s="189">
        <v>0</v>
      </c>
      <c r="G44" s="189"/>
      <c r="H44" s="60">
        <f t="shared" si="0"/>
        <v>0</v>
      </c>
      <c r="I44" s="29"/>
      <c r="J44" s="34"/>
      <c r="K44" s="34"/>
      <c r="L44" s="40"/>
    </row>
    <row r="45" spans="1:12" ht="15.75">
      <c r="A45" s="30"/>
      <c r="B45" s="34"/>
      <c r="C45" s="110" t="s">
        <v>52</v>
      </c>
      <c r="D45" s="145">
        <v>0</v>
      </c>
      <c r="E45" s="145"/>
      <c r="F45" s="189">
        <v>0</v>
      </c>
      <c r="G45" s="189"/>
      <c r="H45" s="60">
        <f t="shared" si="0"/>
        <v>0</v>
      </c>
      <c r="I45" s="29"/>
      <c r="J45" s="34"/>
      <c r="K45" s="34"/>
      <c r="L45" s="40"/>
    </row>
    <row r="46" spans="1:12" ht="15.75">
      <c r="A46" s="30"/>
      <c r="B46" s="34"/>
      <c r="C46" s="110" t="s">
        <v>53</v>
      </c>
      <c r="D46" s="145">
        <v>0</v>
      </c>
      <c r="E46" s="145"/>
      <c r="F46" s="189">
        <v>0</v>
      </c>
      <c r="G46" s="189"/>
      <c r="H46" s="60">
        <f t="shared" si="0"/>
        <v>0</v>
      </c>
      <c r="I46" s="29"/>
      <c r="J46" s="34"/>
      <c r="K46" s="34"/>
      <c r="L46" s="40"/>
    </row>
    <row r="47" spans="1:12" ht="15.75">
      <c r="A47" s="30"/>
      <c r="B47" s="34"/>
      <c r="C47" s="110" t="s">
        <v>54</v>
      </c>
      <c r="D47" s="145">
        <v>0</v>
      </c>
      <c r="E47" s="145"/>
      <c r="F47" s="189">
        <v>0</v>
      </c>
      <c r="G47" s="189"/>
      <c r="H47" s="60">
        <f t="shared" si="0"/>
        <v>0</v>
      </c>
      <c r="I47" s="29"/>
      <c r="J47" s="34"/>
      <c r="K47" s="34"/>
      <c r="L47" s="40"/>
    </row>
    <row r="48" spans="1:12" ht="15.75">
      <c r="A48" s="30"/>
      <c r="B48" s="34"/>
      <c r="C48" s="110" t="s">
        <v>55</v>
      </c>
      <c r="D48" s="145">
        <v>0</v>
      </c>
      <c r="E48" s="145"/>
      <c r="F48" s="189">
        <v>0</v>
      </c>
      <c r="G48" s="189"/>
      <c r="H48" s="60">
        <f t="shared" si="0"/>
        <v>0</v>
      </c>
      <c r="I48" s="29"/>
      <c r="J48" s="34"/>
      <c r="K48" s="34"/>
      <c r="L48" s="40"/>
    </row>
    <row r="49" spans="1:12" ht="15.75">
      <c r="A49" s="30"/>
      <c r="B49" s="34"/>
      <c r="C49" s="110" t="s">
        <v>56</v>
      </c>
      <c r="D49" s="145">
        <v>0</v>
      </c>
      <c r="E49" s="145"/>
      <c r="F49" s="189">
        <v>0</v>
      </c>
      <c r="G49" s="189"/>
      <c r="H49" s="60">
        <f t="shared" si="0"/>
        <v>0</v>
      </c>
      <c r="I49" s="29"/>
      <c r="J49" s="34"/>
      <c r="K49" s="34"/>
      <c r="L49" s="40"/>
    </row>
    <row r="50" spans="1:12" ht="15.75">
      <c r="A50" s="30"/>
      <c r="B50" s="34"/>
      <c r="C50" s="110" t="s">
        <v>57</v>
      </c>
      <c r="D50" s="145">
        <v>0</v>
      </c>
      <c r="E50" s="145"/>
      <c r="F50" s="189">
        <v>0</v>
      </c>
      <c r="G50" s="189"/>
      <c r="H50" s="60">
        <f t="shared" si="0"/>
        <v>0</v>
      </c>
      <c r="I50" s="29"/>
      <c r="J50" s="34"/>
      <c r="K50" s="34"/>
      <c r="L50" s="40"/>
    </row>
    <row r="51" spans="1:12" ht="15.75">
      <c r="A51" s="30"/>
      <c r="B51" s="34"/>
      <c r="C51" s="110" t="s">
        <v>58</v>
      </c>
      <c r="D51" s="145">
        <v>0</v>
      </c>
      <c r="E51" s="145"/>
      <c r="F51" s="189">
        <v>0</v>
      </c>
      <c r="G51" s="189"/>
      <c r="H51" s="60">
        <f t="shared" si="0"/>
        <v>0</v>
      </c>
      <c r="I51" s="64"/>
      <c r="J51" s="34"/>
      <c r="K51" s="34"/>
      <c r="L51" s="40"/>
    </row>
    <row r="52" spans="1:12" ht="15.75">
      <c r="A52" s="30"/>
      <c r="B52" s="34"/>
      <c r="C52" s="33" t="s">
        <v>59</v>
      </c>
      <c r="D52" s="34"/>
      <c r="E52" s="34"/>
      <c r="F52" s="34"/>
      <c r="G52" s="34"/>
      <c r="H52" s="63">
        <f>SUM(H41:H51)</f>
        <v>0</v>
      </c>
      <c r="I52" s="34"/>
      <c r="J52" s="34"/>
      <c r="K52" s="34"/>
      <c r="L52" s="40"/>
    </row>
    <row r="53" spans="1:12" ht="15.75">
      <c r="A53" s="30"/>
      <c r="B53" s="34"/>
      <c r="C53" s="34"/>
      <c r="D53" s="29"/>
      <c r="E53" s="29"/>
      <c r="F53" s="34"/>
      <c r="G53" s="34"/>
      <c r="H53" s="34"/>
      <c r="I53" s="34"/>
      <c r="J53" s="34"/>
      <c r="K53" s="34"/>
      <c r="L53" s="40"/>
    </row>
    <row r="54" spans="1:12" ht="15.75">
      <c r="A54" s="94" t="s">
        <v>60</v>
      </c>
      <c r="B54" s="31"/>
      <c r="C54" s="31"/>
      <c r="D54" s="187" t="s">
        <v>61</v>
      </c>
      <c r="E54" s="187"/>
      <c r="F54" s="65">
        <f>SUM(H41:H51)</f>
        <v>0</v>
      </c>
      <c r="G54" s="65"/>
      <c r="H54" s="54" t="s">
        <v>62</v>
      </c>
      <c r="I54" s="31"/>
      <c r="J54" s="31"/>
      <c r="K54" s="31"/>
      <c r="L54" s="32"/>
    </row>
    <row r="55" spans="1:12" ht="15.75">
      <c r="A55" s="66"/>
      <c r="B55" s="67"/>
      <c r="C55" s="67"/>
      <c r="D55" s="155" t="s">
        <v>63</v>
      </c>
      <c r="E55" s="155"/>
      <c r="F55" s="68">
        <f>ROUND(220*_xlfn.XLOOKUP(D25,Tables!A2:A10,Tables!B2:B10)*SQRT(F54), -3)</f>
        <v>0</v>
      </c>
      <c r="G55" s="68"/>
      <c r="H55" s="69" t="s">
        <v>64</v>
      </c>
      <c r="I55" s="67"/>
      <c r="J55" s="67"/>
      <c r="K55" s="67"/>
      <c r="L55" s="70"/>
    </row>
    <row r="56" spans="1:12" ht="15.75">
      <c r="A56" s="34"/>
      <c r="B56" s="34"/>
      <c r="C56" s="34"/>
      <c r="D56" s="34"/>
      <c r="E56" s="34"/>
      <c r="F56" s="34"/>
      <c r="G56" s="34"/>
      <c r="H56" s="34"/>
      <c r="I56" s="34"/>
      <c r="J56" s="34"/>
      <c r="K56" s="34"/>
      <c r="L56" s="34"/>
    </row>
    <row r="57" spans="1:12" ht="15.75">
      <c r="A57" s="53" t="s">
        <v>65</v>
      </c>
      <c r="B57" s="54" t="s">
        <v>66</v>
      </c>
      <c r="C57" s="54"/>
      <c r="D57" s="54"/>
      <c r="E57" s="54"/>
      <c r="F57" s="31"/>
      <c r="G57" s="31"/>
      <c r="H57" s="31"/>
      <c r="I57" s="31"/>
      <c r="J57" s="31"/>
      <c r="K57" s="31"/>
      <c r="L57" s="32"/>
    </row>
    <row r="58" spans="1:12" ht="15.75">
      <c r="A58" s="30"/>
      <c r="B58" s="34"/>
      <c r="C58" s="34"/>
      <c r="D58" s="34"/>
      <c r="E58" s="34"/>
      <c r="F58" s="34"/>
      <c r="G58" s="34"/>
      <c r="H58" s="34"/>
      <c r="I58" s="34"/>
      <c r="J58" s="34"/>
      <c r="K58" s="34"/>
      <c r="L58" s="40"/>
    </row>
    <row r="59" spans="1:12" ht="15.75">
      <c r="A59" s="30"/>
      <c r="B59" s="34" t="s">
        <v>67</v>
      </c>
      <c r="C59" s="34"/>
      <c r="D59" s="34"/>
      <c r="E59" s="34"/>
      <c r="F59" s="34"/>
      <c r="G59" s="34"/>
      <c r="H59" s="34"/>
      <c r="I59" s="34"/>
      <c r="J59" s="34"/>
      <c r="K59" s="34"/>
      <c r="L59" s="40"/>
    </row>
    <row r="60" spans="1:12" ht="15.75">
      <c r="A60" s="30"/>
      <c r="B60" s="34"/>
      <c r="C60" s="34"/>
      <c r="D60" s="34"/>
      <c r="E60" s="34"/>
      <c r="F60" s="34"/>
      <c r="G60" s="34"/>
      <c r="H60" s="34"/>
      <c r="I60" s="34"/>
      <c r="J60" s="34"/>
      <c r="K60" s="34"/>
      <c r="L60" s="40"/>
    </row>
    <row r="61" spans="1:12" ht="15.75">
      <c r="A61" s="30"/>
      <c r="B61" s="34"/>
      <c r="C61" s="34"/>
      <c r="D61" s="161" t="s">
        <v>68</v>
      </c>
      <c r="E61" s="161"/>
      <c r="F61" s="161"/>
      <c r="G61" s="161"/>
      <c r="H61" s="161"/>
      <c r="I61" s="34"/>
      <c r="J61" s="34"/>
      <c r="K61" s="34"/>
      <c r="L61" s="40"/>
    </row>
    <row r="62" spans="1:12" ht="15.75">
      <c r="A62" s="30"/>
      <c r="B62" s="34"/>
      <c r="C62" s="34"/>
      <c r="D62" s="144" t="s">
        <v>69</v>
      </c>
      <c r="E62" s="144"/>
      <c r="F62" s="61">
        <v>-0.25</v>
      </c>
      <c r="G62" s="61"/>
      <c r="H62" s="71"/>
      <c r="I62" s="34"/>
      <c r="J62" s="34"/>
      <c r="K62" s="34"/>
      <c r="L62" s="40"/>
    </row>
    <row r="63" spans="1:12" ht="15.75">
      <c r="A63" s="30"/>
      <c r="B63" s="34"/>
      <c r="C63" s="34"/>
      <c r="D63" s="144" t="s">
        <v>70</v>
      </c>
      <c r="E63" s="144"/>
      <c r="F63" s="61">
        <v>-0.15</v>
      </c>
      <c r="G63" s="61"/>
      <c r="H63" s="34"/>
      <c r="I63" s="34"/>
      <c r="J63" s="34"/>
      <c r="K63" s="34"/>
      <c r="L63" s="40"/>
    </row>
    <row r="64" spans="1:12" ht="15.75">
      <c r="A64" s="30"/>
      <c r="B64" s="34"/>
      <c r="C64" s="34"/>
      <c r="D64" s="144" t="s">
        <v>71</v>
      </c>
      <c r="E64" s="144"/>
      <c r="F64" s="61">
        <v>0</v>
      </c>
      <c r="G64" s="61"/>
      <c r="H64" s="34"/>
      <c r="I64" s="34"/>
      <c r="J64" s="34"/>
      <c r="K64" s="34"/>
      <c r="L64" s="40"/>
    </row>
    <row r="65" spans="1:12" ht="15.75">
      <c r="A65" s="30"/>
      <c r="B65" s="34"/>
      <c r="C65" s="34"/>
      <c r="D65" s="144" t="s">
        <v>72</v>
      </c>
      <c r="E65" s="144"/>
      <c r="F65" s="61">
        <v>0.15</v>
      </c>
      <c r="G65" s="61"/>
      <c r="H65" s="34"/>
      <c r="I65" s="34"/>
      <c r="J65" s="34"/>
      <c r="K65" s="34"/>
      <c r="L65" s="40"/>
    </row>
    <row r="66" spans="1:12" ht="15.75">
      <c r="A66" s="30"/>
      <c r="B66" s="34"/>
      <c r="C66" s="34"/>
      <c r="D66" s="144" t="s">
        <v>73</v>
      </c>
      <c r="E66" s="144"/>
      <c r="F66" s="61">
        <v>0.25</v>
      </c>
      <c r="G66" s="61"/>
      <c r="H66" s="34"/>
      <c r="I66" s="34"/>
      <c r="J66" s="34"/>
      <c r="K66" s="34"/>
      <c r="L66" s="40"/>
    </row>
    <row r="67" spans="1:12" ht="15.75">
      <c r="A67" s="30"/>
      <c r="B67" s="34"/>
      <c r="C67" s="34"/>
      <c r="D67" s="34"/>
      <c r="E67" s="34"/>
      <c r="F67" s="34"/>
      <c r="G67" s="34"/>
      <c r="H67" s="34"/>
      <c r="I67" s="34"/>
      <c r="J67" s="34"/>
      <c r="K67" s="34"/>
      <c r="L67" s="40"/>
    </row>
    <row r="68" spans="1:12" ht="15.75">
      <c r="A68" s="30"/>
      <c r="B68" s="34"/>
      <c r="C68" s="34"/>
      <c r="D68" s="226" t="s">
        <v>74</v>
      </c>
      <c r="E68" s="226"/>
      <c r="F68" s="227"/>
      <c r="G68" s="227"/>
      <c r="H68" s="227"/>
      <c r="I68" s="34"/>
      <c r="J68" s="34"/>
      <c r="K68" s="34"/>
      <c r="L68" s="40"/>
    </row>
    <row r="69" spans="1:12" ht="15.75">
      <c r="A69" s="30"/>
      <c r="B69" s="34"/>
      <c r="C69" s="34"/>
      <c r="D69" s="34"/>
      <c r="E69" s="34"/>
      <c r="F69" s="34"/>
      <c r="G69" s="34"/>
      <c r="H69" s="34"/>
      <c r="I69" s="34"/>
      <c r="J69" s="34"/>
      <c r="K69" s="34"/>
      <c r="L69" s="40"/>
    </row>
    <row r="70" spans="1:12" ht="16.899999999999999" customHeight="1" thickBot="1">
      <c r="A70" s="30"/>
      <c r="B70" s="34"/>
      <c r="C70" s="34"/>
      <c r="D70" s="33" t="s">
        <v>75</v>
      </c>
      <c r="E70" s="33"/>
      <c r="F70" s="33" t="s">
        <v>76</v>
      </c>
      <c r="G70" s="33"/>
      <c r="H70" s="34"/>
      <c r="I70" s="34"/>
      <c r="J70" s="34"/>
      <c r="K70" s="34"/>
      <c r="L70" s="40"/>
    </row>
    <row r="71" spans="1:12" ht="15" customHeight="1" thickBot="1">
      <c r="A71" s="30"/>
      <c r="B71" s="34"/>
      <c r="C71" s="34"/>
      <c r="D71" s="108" t="s">
        <v>30</v>
      </c>
      <c r="E71" s="127" t="s">
        <v>31</v>
      </c>
      <c r="F71" s="151">
        <f>_xlfn.XLOOKUP(D71, Tables!A15:A20, Tables!B15:B20)</f>
        <v>0</v>
      </c>
      <c r="G71" s="152"/>
      <c r="H71" s="34"/>
      <c r="I71" s="34"/>
      <c r="J71" s="34"/>
      <c r="K71" s="34"/>
      <c r="L71" s="40"/>
    </row>
    <row r="72" spans="1:12" ht="15.75">
      <c r="A72" s="30"/>
      <c r="B72" s="34"/>
      <c r="C72" s="34"/>
      <c r="E72" s="34"/>
      <c r="F72" s="34"/>
      <c r="G72" s="34"/>
      <c r="H72" s="34"/>
      <c r="I72" s="34"/>
      <c r="J72" s="34"/>
      <c r="K72" s="34"/>
      <c r="L72" s="40"/>
    </row>
    <row r="73" spans="1:12" ht="15.75">
      <c r="A73" s="30"/>
      <c r="B73" s="34"/>
      <c r="C73" s="34"/>
      <c r="D73" s="33" t="s">
        <v>77</v>
      </c>
      <c r="E73" s="33"/>
      <c r="F73" s="73">
        <f>F55*F71</f>
        <v>0</v>
      </c>
      <c r="G73" s="73"/>
      <c r="H73" s="36" t="s">
        <v>78</v>
      </c>
      <c r="I73" s="34"/>
      <c r="J73" s="34"/>
      <c r="K73" s="34"/>
      <c r="L73" s="40"/>
    </row>
    <row r="74" spans="1:12" ht="15.75">
      <c r="A74" s="30"/>
      <c r="B74" s="34"/>
      <c r="C74" s="34"/>
      <c r="D74" s="33" t="s">
        <v>79</v>
      </c>
      <c r="E74" s="33"/>
      <c r="F74" s="73">
        <f>F55+F73</f>
        <v>0</v>
      </c>
      <c r="G74" s="73"/>
      <c r="H74" s="36" t="s">
        <v>80</v>
      </c>
      <c r="I74" s="34"/>
      <c r="J74" s="34"/>
      <c r="K74" s="34"/>
      <c r="L74" s="40"/>
    </row>
    <row r="75" spans="1:12" ht="15.75">
      <c r="A75" s="30"/>
      <c r="B75" s="34"/>
      <c r="C75" s="34"/>
      <c r="D75" s="34"/>
      <c r="E75" s="34"/>
      <c r="F75" s="34"/>
      <c r="G75" s="34"/>
      <c r="H75" s="34"/>
      <c r="I75" s="34"/>
      <c r="J75" s="34"/>
      <c r="K75" s="34"/>
      <c r="L75" s="40"/>
    </row>
    <row r="76" spans="1:12" ht="15.75">
      <c r="A76" s="66" t="s">
        <v>81</v>
      </c>
      <c r="B76" s="69"/>
      <c r="C76" s="67"/>
      <c r="D76" s="67"/>
      <c r="E76" s="67"/>
      <c r="F76" s="67"/>
      <c r="G76" s="67"/>
      <c r="H76" s="67"/>
      <c r="I76" s="67"/>
      <c r="J76" s="67"/>
      <c r="K76" s="67"/>
      <c r="L76" s="70"/>
    </row>
    <row r="77" spans="1:12" ht="15.75">
      <c r="A77" s="34"/>
      <c r="B77" s="34"/>
      <c r="C77" s="34"/>
      <c r="D77" s="34"/>
      <c r="E77" s="34"/>
      <c r="F77" s="34"/>
      <c r="G77" s="34"/>
      <c r="H77" s="34"/>
      <c r="I77" s="34"/>
      <c r="J77" s="34"/>
      <c r="K77" s="34"/>
      <c r="L77" s="34"/>
    </row>
    <row r="78" spans="1:12" ht="15.75">
      <c r="A78" s="53" t="s">
        <v>82</v>
      </c>
      <c r="B78" s="54" t="s">
        <v>83</v>
      </c>
      <c r="C78" s="54"/>
      <c r="D78" s="54"/>
      <c r="E78" s="54"/>
      <c r="F78" s="31"/>
      <c r="G78" s="31"/>
      <c r="H78" s="31"/>
      <c r="I78" s="31"/>
      <c r="J78" s="31"/>
      <c r="K78" s="31"/>
      <c r="L78" s="32"/>
    </row>
    <row r="79" spans="1:12" ht="15.75">
      <c r="A79" s="30"/>
      <c r="B79" s="34"/>
      <c r="C79" s="34"/>
      <c r="D79" s="34"/>
      <c r="E79" s="34"/>
      <c r="F79" s="34"/>
      <c r="G79" s="34"/>
      <c r="H79" s="34"/>
      <c r="I79" s="34"/>
      <c r="J79" s="34"/>
      <c r="K79" s="34"/>
      <c r="L79" s="40"/>
    </row>
    <row r="80" spans="1:12" ht="15.75">
      <c r="A80" s="30"/>
      <c r="B80" s="34" t="s">
        <v>84</v>
      </c>
      <c r="C80" s="34"/>
      <c r="D80" s="34"/>
      <c r="E80" s="34"/>
      <c r="F80" s="34"/>
      <c r="G80" s="34"/>
      <c r="H80" s="34"/>
      <c r="I80" s="34"/>
      <c r="J80" s="34"/>
      <c r="K80" s="34"/>
      <c r="L80" s="40"/>
    </row>
    <row r="81" spans="1:12" ht="15.75">
      <c r="A81" s="30"/>
      <c r="B81" s="34"/>
      <c r="C81" s="34"/>
      <c r="D81" s="34"/>
      <c r="E81" s="34"/>
      <c r="F81" s="34"/>
      <c r="G81" s="34"/>
      <c r="H81" s="34"/>
      <c r="I81" s="34"/>
      <c r="J81" s="34"/>
      <c r="K81" s="34"/>
      <c r="L81" s="40"/>
    </row>
    <row r="82" spans="1:12" ht="16.5" thickBot="1">
      <c r="A82" s="30"/>
      <c r="B82" s="34"/>
      <c r="C82" s="34"/>
      <c r="D82" s="34"/>
      <c r="E82" s="34"/>
      <c r="F82" s="58" t="s">
        <v>34</v>
      </c>
      <c r="G82" s="143"/>
      <c r="H82" s="58" t="s">
        <v>85</v>
      </c>
      <c r="I82" s="58" t="s">
        <v>86</v>
      </c>
      <c r="J82" s="41"/>
      <c r="K82" s="34"/>
      <c r="L82" s="40"/>
    </row>
    <row r="83" spans="1:12" ht="15.6" customHeight="1" thickBot="1">
      <c r="A83" s="30"/>
      <c r="B83" s="144" t="s">
        <v>87</v>
      </c>
      <c r="C83" s="144"/>
      <c r="D83" s="144"/>
      <c r="E83" s="154"/>
      <c r="F83" s="108" t="s">
        <v>30</v>
      </c>
      <c r="G83" s="137" t="s">
        <v>31</v>
      </c>
      <c r="H83" s="61">
        <v>-0.3</v>
      </c>
      <c r="I83" s="61">
        <f>_xlfn.XLOOKUP(F83, Tables!A23:A26, Tables!B23:B26)</f>
        <v>0</v>
      </c>
      <c r="J83" s="34"/>
      <c r="K83" s="34"/>
      <c r="L83" s="40"/>
    </row>
    <row r="84" spans="1:12" ht="15.6" customHeight="1" thickBot="1">
      <c r="A84" s="30"/>
      <c r="B84" s="144" t="s">
        <v>88</v>
      </c>
      <c r="C84" s="144"/>
      <c r="D84" s="144"/>
      <c r="E84" s="154"/>
      <c r="F84" s="108" t="s">
        <v>89</v>
      </c>
      <c r="G84" s="137" t="s">
        <v>31</v>
      </c>
      <c r="H84" s="61">
        <v>-0.1</v>
      </c>
      <c r="I84" s="61">
        <f>IF($F$83="No",0,_xlfn.XLOOKUP(F84,Tables!A28:A31,Tables!B28:B31))</f>
        <v>0</v>
      </c>
      <c r="J84" s="34"/>
      <c r="K84" s="34"/>
      <c r="L84" s="40"/>
    </row>
    <row r="85" spans="1:12" ht="15.6" customHeight="1" thickBot="1">
      <c r="A85" s="30"/>
      <c r="B85" s="144" t="s">
        <v>90</v>
      </c>
      <c r="C85" s="144"/>
      <c r="D85" s="144"/>
      <c r="E85" s="154"/>
      <c r="F85" s="109" t="s">
        <v>89</v>
      </c>
      <c r="G85" s="138" t="s">
        <v>31</v>
      </c>
      <c r="H85" s="61">
        <v>-0.1</v>
      </c>
      <c r="I85" s="61">
        <f>IF($F$83="No",0,_xlfn.XLOOKUP(F85,Tables!A28:A31,Tables!B28:B31))</f>
        <v>0</v>
      </c>
      <c r="J85" s="34"/>
      <c r="K85" s="34"/>
      <c r="L85" s="40"/>
    </row>
    <row r="86" spans="1:12" ht="15.75">
      <c r="A86" s="30"/>
      <c r="B86" s="34"/>
      <c r="C86" s="34"/>
      <c r="D86" s="34"/>
      <c r="E86" s="34"/>
      <c r="F86" s="34"/>
      <c r="G86" s="34"/>
      <c r="H86" s="76"/>
      <c r="I86" s="34"/>
      <c r="J86" s="34"/>
      <c r="K86" s="34"/>
      <c r="L86" s="40"/>
    </row>
    <row r="87" spans="1:12" ht="15.75">
      <c r="A87" s="30"/>
      <c r="B87" s="34"/>
      <c r="C87" s="34"/>
      <c r="D87" s="56" t="s">
        <v>91</v>
      </c>
      <c r="E87" s="56"/>
      <c r="F87" s="34"/>
      <c r="G87" s="34"/>
      <c r="H87" s="34"/>
      <c r="I87" s="34"/>
      <c r="J87" s="34"/>
      <c r="K87" s="34"/>
      <c r="L87" s="40"/>
    </row>
    <row r="88" spans="1:12" ht="15.75">
      <c r="A88" s="30"/>
      <c r="B88" s="34"/>
      <c r="C88" s="34"/>
      <c r="D88" s="56" t="s">
        <v>92</v>
      </c>
      <c r="E88" s="56"/>
      <c r="F88" s="34"/>
      <c r="G88" s="34"/>
      <c r="H88" s="34"/>
      <c r="I88" s="34"/>
      <c r="J88" s="34"/>
      <c r="K88" s="34"/>
      <c r="L88" s="40"/>
    </row>
    <row r="89" spans="1:12" ht="21.6" customHeight="1">
      <c r="A89" s="30"/>
      <c r="B89" s="34"/>
      <c r="C89" s="34"/>
      <c r="D89" s="34"/>
      <c r="E89" s="34"/>
      <c r="F89" s="34"/>
      <c r="G89" s="34"/>
      <c r="H89" s="34"/>
      <c r="I89" s="34"/>
      <c r="J89" s="34"/>
      <c r="K89" s="34"/>
      <c r="L89" s="40"/>
    </row>
    <row r="90" spans="1:12" ht="15.75">
      <c r="A90" s="30"/>
      <c r="B90" s="34"/>
      <c r="C90" s="34"/>
      <c r="D90" s="182" t="s">
        <v>77</v>
      </c>
      <c r="E90" s="182"/>
      <c r="F90" s="77">
        <f>SUM(I83:I85)</f>
        <v>0</v>
      </c>
      <c r="G90" s="77"/>
      <c r="H90" s="36" t="s">
        <v>93</v>
      </c>
      <c r="I90" s="29"/>
      <c r="J90" s="34"/>
      <c r="K90" s="34"/>
      <c r="L90" s="40"/>
    </row>
    <row r="91" spans="1:12" ht="15.75">
      <c r="A91" s="78"/>
      <c r="B91" s="67"/>
      <c r="C91" s="67"/>
      <c r="D91" s="155" t="s">
        <v>94</v>
      </c>
      <c r="E91" s="155"/>
      <c r="F91" s="68">
        <f>F74*F90</f>
        <v>0</v>
      </c>
      <c r="G91" s="68"/>
      <c r="H91" s="69" t="s">
        <v>95</v>
      </c>
      <c r="I91" s="79"/>
      <c r="J91" s="67"/>
      <c r="K91" s="67"/>
      <c r="L91" s="70"/>
    </row>
    <row r="92" spans="1:12" ht="15.75">
      <c r="A92" s="34"/>
      <c r="B92" s="34"/>
      <c r="C92" s="34"/>
      <c r="D92" s="34"/>
      <c r="E92" s="34"/>
      <c r="F92" s="34"/>
      <c r="G92" s="34"/>
      <c r="H92" s="34"/>
      <c r="I92" s="34"/>
      <c r="J92" s="34"/>
      <c r="K92" s="34"/>
      <c r="L92" s="34"/>
    </row>
    <row r="93" spans="1:12" ht="15.75">
      <c r="A93" s="53" t="s">
        <v>96</v>
      </c>
      <c r="B93" s="54" t="s">
        <v>97</v>
      </c>
      <c r="C93" s="54"/>
      <c r="D93" s="54"/>
      <c r="E93" s="54"/>
      <c r="F93" s="31"/>
      <c r="G93" s="31"/>
      <c r="H93" s="31"/>
      <c r="I93" s="31"/>
      <c r="J93" s="31"/>
      <c r="K93" s="31"/>
      <c r="L93" s="32"/>
    </row>
    <row r="94" spans="1:12" ht="15.75">
      <c r="A94" s="80"/>
      <c r="B94" s="36"/>
      <c r="C94" s="36"/>
      <c r="D94" s="36"/>
      <c r="E94" s="36"/>
      <c r="F94" s="34"/>
      <c r="G94" s="34"/>
      <c r="H94" s="34"/>
      <c r="I94" s="34"/>
      <c r="J94" s="34"/>
      <c r="K94" s="34"/>
      <c r="L94" s="40"/>
    </row>
    <row r="95" spans="1:12" ht="15.75">
      <c r="A95" s="30"/>
      <c r="B95" s="147" t="s">
        <v>98</v>
      </c>
      <c r="C95" s="147"/>
      <c r="D95" s="147"/>
      <c r="E95" s="147"/>
      <c r="F95" s="147"/>
      <c r="G95" s="147"/>
      <c r="H95" s="147"/>
      <c r="I95" s="147"/>
      <c r="J95" s="147"/>
      <c r="K95" s="34"/>
      <c r="L95" s="40"/>
    </row>
    <row r="96" spans="1:12" ht="15.75">
      <c r="A96" s="30"/>
      <c r="B96" s="39"/>
      <c r="C96" s="34"/>
      <c r="D96" s="34"/>
      <c r="E96" s="34"/>
      <c r="F96" s="34"/>
      <c r="G96" s="34"/>
      <c r="H96" s="34"/>
      <c r="I96" s="34"/>
      <c r="J96" s="34"/>
      <c r="K96" s="34"/>
      <c r="L96" s="40"/>
    </row>
    <row r="97" spans="1:12" ht="48" customHeight="1">
      <c r="A97" s="30"/>
      <c r="B97" s="34"/>
      <c r="C97" s="34"/>
      <c r="D97" s="156" t="s">
        <v>99</v>
      </c>
      <c r="E97" s="156"/>
      <c r="F97" s="57" t="s">
        <v>100</v>
      </c>
      <c r="G97" s="57"/>
      <c r="H97" s="34"/>
      <c r="I97" s="34"/>
      <c r="J97" s="34"/>
      <c r="K97" s="34"/>
      <c r="L97" s="40"/>
    </row>
    <row r="98" spans="1:12" ht="15.75">
      <c r="A98" s="30"/>
      <c r="B98" s="34"/>
      <c r="C98" s="34"/>
      <c r="D98" s="148" t="s">
        <v>101</v>
      </c>
      <c r="E98" s="148"/>
      <c r="F98" s="153">
        <v>0.25</v>
      </c>
      <c r="G98" s="153"/>
      <c r="H98" s="34"/>
      <c r="I98" s="34"/>
      <c r="J98" s="34"/>
      <c r="K98" s="34"/>
      <c r="L98" s="40"/>
    </row>
    <row r="99" spans="1:12" ht="15.75">
      <c r="A99" s="30"/>
      <c r="B99" s="34"/>
      <c r="C99" s="34"/>
      <c r="D99" s="148" t="s">
        <v>102</v>
      </c>
      <c r="E99" s="148"/>
      <c r="F99" s="146">
        <v>0.2</v>
      </c>
      <c r="G99" s="146"/>
      <c r="H99" s="34"/>
      <c r="I99" s="34"/>
      <c r="J99" s="34"/>
      <c r="K99" s="34"/>
      <c r="L99" s="40"/>
    </row>
    <row r="100" spans="1:12" ht="15.75">
      <c r="A100" s="30"/>
      <c r="B100" s="34"/>
      <c r="C100" s="34"/>
      <c r="D100" s="148" t="s">
        <v>103</v>
      </c>
      <c r="E100" s="148"/>
      <c r="F100" s="146">
        <v>0.15</v>
      </c>
      <c r="G100" s="146"/>
      <c r="H100" s="34"/>
      <c r="I100" s="34"/>
      <c r="J100" s="34"/>
      <c r="K100" s="34"/>
      <c r="L100" s="40"/>
    </row>
    <row r="101" spans="1:12" ht="15.75">
      <c r="A101" s="30"/>
      <c r="B101" s="34"/>
      <c r="C101" s="34"/>
      <c r="D101" s="148" t="s">
        <v>104</v>
      </c>
      <c r="E101" s="148"/>
      <c r="F101" s="146">
        <v>0.1</v>
      </c>
      <c r="G101" s="146"/>
      <c r="H101" s="34"/>
      <c r="I101" s="34"/>
      <c r="J101" s="34"/>
      <c r="K101" s="34"/>
      <c r="L101" s="40"/>
    </row>
    <row r="102" spans="1:12" ht="15.75">
      <c r="A102" s="30"/>
      <c r="B102" s="34"/>
      <c r="C102" s="34"/>
      <c r="D102" s="148" t="s">
        <v>105</v>
      </c>
      <c r="E102" s="148"/>
      <c r="F102" s="146">
        <v>0</v>
      </c>
      <c r="G102" s="146"/>
      <c r="H102" s="34"/>
      <c r="I102" s="34"/>
      <c r="J102" s="34"/>
      <c r="K102" s="34"/>
      <c r="L102" s="40"/>
    </row>
    <row r="103" spans="1:12" ht="15.75">
      <c r="A103" s="30"/>
      <c r="B103" s="34"/>
      <c r="C103" s="34"/>
      <c r="D103" s="34"/>
      <c r="E103" s="34"/>
      <c r="F103" s="34"/>
      <c r="G103" s="34"/>
      <c r="H103" s="34"/>
      <c r="I103" s="34"/>
      <c r="J103" s="34"/>
      <c r="K103" s="34"/>
      <c r="L103" s="40"/>
    </row>
    <row r="104" spans="1:12" ht="15.75">
      <c r="A104" s="30"/>
      <c r="B104" s="34" t="s">
        <v>106</v>
      </c>
      <c r="C104" s="34"/>
      <c r="D104" s="34"/>
      <c r="E104" s="34"/>
      <c r="F104" s="34"/>
      <c r="G104" s="34"/>
      <c r="H104" s="34"/>
      <c r="I104" s="34"/>
      <c r="J104" s="34"/>
      <c r="K104" s="34"/>
      <c r="L104" s="40"/>
    </row>
    <row r="105" spans="1:12" ht="15.75">
      <c r="A105" s="30"/>
      <c r="B105" s="34" t="s">
        <v>107</v>
      </c>
      <c r="C105" s="34"/>
      <c r="D105" s="34"/>
      <c r="E105" s="34"/>
      <c r="F105" s="34"/>
      <c r="G105" s="34"/>
      <c r="H105" s="34"/>
      <c r="I105" s="34"/>
      <c r="J105" s="34"/>
      <c r="K105" s="34"/>
      <c r="L105" s="40"/>
    </row>
    <row r="106" spans="1:12" ht="15.75">
      <c r="A106" s="30"/>
      <c r="B106" s="147" t="s">
        <v>108</v>
      </c>
      <c r="C106" s="147"/>
      <c r="D106" s="147"/>
      <c r="E106" s="147"/>
      <c r="F106" s="147"/>
      <c r="G106" s="147"/>
      <c r="H106" s="147"/>
      <c r="I106" s="34"/>
      <c r="J106" s="34"/>
      <c r="K106" s="34"/>
      <c r="L106" s="40"/>
    </row>
    <row r="107" spans="1:12" ht="15.75">
      <c r="A107" s="30"/>
      <c r="B107" s="147"/>
      <c r="C107" s="147"/>
      <c r="D107" s="147"/>
      <c r="E107" s="147"/>
      <c r="F107" s="147"/>
      <c r="G107" s="147"/>
      <c r="H107" s="147"/>
      <c r="I107" s="34"/>
      <c r="J107" s="34"/>
      <c r="K107" s="34"/>
      <c r="L107" s="40"/>
    </row>
    <row r="108" spans="1:12" ht="19.899999999999999" customHeight="1">
      <c r="A108" s="30"/>
      <c r="B108" s="149" t="s">
        <v>109</v>
      </c>
      <c r="C108" s="149"/>
      <c r="D108" s="149"/>
      <c r="E108" s="149"/>
      <c r="F108" s="149"/>
      <c r="G108" s="149"/>
      <c r="H108" s="149"/>
      <c r="I108" s="34"/>
      <c r="J108" s="34"/>
      <c r="K108" s="34"/>
      <c r="L108" s="40"/>
    </row>
    <row r="109" spans="1:12" ht="15.75">
      <c r="A109" s="30"/>
      <c r="B109" s="34"/>
      <c r="C109" s="34"/>
      <c r="D109" s="34"/>
      <c r="E109" s="34"/>
      <c r="F109" s="34"/>
      <c r="G109" s="34"/>
      <c r="H109" s="34"/>
      <c r="I109" s="34"/>
      <c r="J109" s="34"/>
      <c r="K109" s="34"/>
      <c r="L109" s="40"/>
    </row>
    <row r="110" spans="1:12" ht="15.75">
      <c r="A110" s="30"/>
      <c r="B110" s="150" t="s">
        <v>110</v>
      </c>
      <c r="C110" s="150"/>
      <c r="D110" s="150" t="s">
        <v>111</v>
      </c>
      <c r="E110" s="150"/>
      <c r="F110" s="74" t="s">
        <v>112</v>
      </c>
      <c r="G110" s="74"/>
      <c r="H110" s="74" t="s">
        <v>113</v>
      </c>
      <c r="I110" s="74" t="s">
        <v>114</v>
      </c>
      <c r="J110" s="34"/>
      <c r="K110" s="34"/>
      <c r="L110" s="40"/>
    </row>
    <row r="111" spans="1:12" ht="15.75">
      <c r="A111" s="30"/>
      <c r="B111" s="148" t="s">
        <v>115</v>
      </c>
      <c r="C111" s="148"/>
      <c r="D111" s="107"/>
      <c r="E111" s="107"/>
      <c r="F111" s="145">
        <v>12</v>
      </c>
      <c r="G111" s="145"/>
      <c r="H111" s="86">
        <f>IF(F111="",0,IF(F111&lt;=3,25%,IF(F111&lt;=10,20%,IF(F111&lt;=20,15%,IF(F111&lt;=30,10%,0%)))))</f>
        <v>0.15</v>
      </c>
      <c r="I111" s="60">
        <f>IF(AND(ISNUMBER(F111),F111&gt;0.01),$F$74*H111,0)</f>
        <v>0</v>
      </c>
      <c r="J111" s="34"/>
      <c r="K111" s="34"/>
      <c r="L111" s="40"/>
    </row>
    <row r="112" spans="1:12" ht="15.75">
      <c r="A112" s="30"/>
      <c r="B112" s="148" t="s">
        <v>116</v>
      </c>
      <c r="C112" s="148"/>
      <c r="D112" s="107"/>
      <c r="E112" s="107"/>
      <c r="F112" s="145">
        <v>23</v>
      </c>
      <c r="G112" s="145"/>
      <c r="H112" s="86">
        <f t="shared" ref="H112:H113" si="1">IF(F112="",0,IF(F112&lt;=3,25%,IF(F112&lt;=10,20%,IF(F112&lt;=20,15%,IF(F112&lt;=30,10%,0%)))))</f>
        <v>0.1</v>
      </c>
      <c r="I112" s="60">
        <f>IF(AND(ISNUMBER(F112),F112&gt;0.0001),$F$74*H112,0)</f>
        <v>0</v>
      </c>
      <c r="J112" s="34"/>
      <c r="K112" s="34"/>
      <c r="L112" s="40"/>
    </row>
    <row r="113" spans="1:12" ht="15.75">
      <c r="A113" s="30"/>
      <c r="B113" s="148" t="s">
        <v>117</v>
      </c>
      <c r="C113" s="148"/>
      <c r="D113" s="107"/>
      <c r="E113" s="107"/>
      <c r="F113" s="145">
        <v>10</v>
      </c>
      <c r="G113" s="145"/>
      <c r="H113" s="86">
        <f t="shared" si="1"/>
        <v>0.2</v>
      </c>
      <c r="I113" s="60">
        <f>IF(AND(ISNUMBER(F113),F113&gt;0.0001),$F$74*H113,0)</f>
        <v>0</v>
      </c>
      <c r="J113" s="34"/>
      <c r="K113" s="34"/>
      <c r="L113" s="40"/>
    </row>
    <row r="114" spans="1:12" ht="15.75">
      <c r="A114" s="30"/>
      <c r="B114" s="148" t="s">
        <v>118</v>
      </c>
      <c r="C114" s="148"/>
      <c r="D114" s="107"/>
      <c r="E114" s="107"/>
      <c r="F114" s="145">
        <v>7</v>
      </c>
      <c r="G114" s="145"/>
      <c r="H114" s="86">
        <f>IF(F114="",0,IF(F114&lt;=3,25%,IF(F114&lt;=10,20%,IF(F114&lt;=20,15%,IF(F114&lt;=30,10%,0%)))))</f>
        <v>0.2</v>
      </c>
      <c r="I114" s="60">
        <f t="shared" ref="I114" si="2">IF(AND(ISNUMBER(F114),F114&gt;0.01),$F$74*H114,0)</f>
        <v>0</v>
      </c>
      <c r="J114" s="34"/>
      <c r="K114" s="34"/>
      <c r="L114" s="40"/>
    </row>
    <row r="115" spans="1:12" ht="15.75">
      <c r="A115" s="30"/>
      <c r="B115" s="34"/>
      <c r="C115" s="34"/>
      <c r="D115" s="34"/>
      <c r="E115" s="34"/>
      <c r="F115" s="59"/>
      <c r="G115" s="59"/>
      <c r="H115" s="86"/>
      <c r="I115" s="34"/>
      <c r="J115" s="34"/>
      <c r="K115" s="34"/>
      <c r="L115" s="40"/>
    </row>
    <row r="116" spans="1:12" ht="15.75">
      <c r="A116" s="78"/>
      <c r="B116" s="67"/>
      <c r="C116" s="67"/>
      <c r="D116" s="155" t="s">
        <v>119</v>
      </c>
      <c r="E116" s="155"/>
      <c r="F116" s="87">
        <f>SUM(I111:I114)</f>
        <v>0</v>
      </c>
      <c r="G116" s="87"/>
      <c r="H116" s="69" t="s">
        <v>80</v>
      </c>
      <c r="I116" s="88"/>
      <c r="J116" s="67"/>
      <c r="K116" s="67"/>
      <c r="L116" s="70"/>
    </row>
    <row r="117" spans="1:12" ht="15.75">
      <c r="A117" s="34"/>
      <c r="B117" s="34"/>
      <c r="C117" s="34"/>
      <c r="D117" s="34"/>
      <c r="E117" s="34"/>
      <c r="F117" s="34"/>
      <c r="G117" s="34"/>
      <c r="H117" s="34"/>
      <c r="I117" s="34"/>
      <c r="J117" s="34"/>
      <c r="K117" s="34"/>
      <c r="L117" s="34"/>
    </row>
    <row r="118" spans="1:12" ht="15.75">
      <c r="A118" s="53" t="s">
        <v>120</v>
      </c>
      <c r="B118" s="54" t="s">
        <v>121</v>
      </c>
      <c r="C118" s="54"/>
      <c r="D118" s="54"/>
      <c r="E118" s="54"/>
      <c r="F118" s="31"/>
      <c r="G118" s="31"/>
      <c r="H118" s="31"/>
      <c r="I118" s="31"/>
      <c r="J118" s="31"/>
      <c r="K118" s="31"/>
      <c r="L118" s="32"/>
    </row>
    <row r="119" spans="1:12" ht="15.75">
      <c r="A119" s="30"/>
      <c r="B119" s="34"/>
      <c r="C119" s="34"/>
      <c r="D119" s="34"/>
      <c r="E119" s="34"/>
      <c r="F119" s="34"/>
      <c r="G119" s="34"/>
      <c r="H119" s="34"/>
      <c r="I119" s="34"/>
      <c r="J119" s="34"/>
      <c r="K119" s="34"/>
      <c r="L119" s="40"/>
    </row>
    <row r="120" spans="1:12" ht="15.75">
      <c r="A120" s="30"/>
      <c r="B120" s="34"/>
      <c r="C120" s="182" t="s">
        <v>122</v>
      </c>
      <c r="D120" s="182"/>
      <c r="E120" s="182"/>
      <c r="F120" s="60">
        <f>F74</f>
        <v>0</v>
      </c>
      <c r="G120" s="184" t="s">
        <v>123</v>
      </c>
      <c r="H120" s="184"/>
      <c r="I120" s="34"/>
      <c r="J120" s="34"/>
      <c r="K120" s="34"/>
      <c r="L120" s="40"/>
    </row>
    <row r="121" spans="1:12" ht="15.75">
      <c r="A121" s="30"/>
      <c r="B121" s="34"/>
      <c r="C121" s="34"/>
      <c r="D121" s="182" t="s">
        <v>124</v>
      </c>
      <c r="E121" s="182"/>
      <c r="F121" s="60">
        <f>F91</f>
        <v>0</v>
      </c>
      <c r="G121" s="184" t="s">
        <v>123</v>
      </c>
      <c r="H121" s="184"/>
      <c r="I121" s="34"/>
      <c r="J121" s="34"/>
      <c r="K121" s="34"/>
      <c r="L121" s="40"/>
    </row>
    <row r="122" spans="1:12" ht="16.5" thickBot="1">
      <c r="A122" s="30"/>
      <c r="B122" s="34"/>
      <c r="C122" s="34"/>
      <c r="D122" s="182" t="s">
        <v>125</v>
      </c>
      <c r="E122" s="182"/>
      <c r="F122" s="89">
        <f>F116</f>
        <v>0</v>
      </c>
      <c r="G122" s="184" t="s">
        <v>123</v>
      </c>
      <c r="H122" s="184"/>
      <c r="I122" s="34"/>
      <c r="J122" s="34"/>
      <c r="K122" s="34"/>
      <c r="L122" s="40"/>
    </row>
    <row r="123" spans="1:12" ht="15.75">
      <c r="A123" s="30"/>
      <c r="B123" s="34"/>
      <c r="C123" s="34"/>
      <c r="D123" s="34"/>
      <c r="E123" s="34"/>
      <c r="F123" s="90"/>
      <c r="G123" s="90"/>
      <c r="H123" s="34"/>
      <c r="I123" s="34"/>
      <c r="J123" s="34"/>
      <c r="K123" s="34"/>
      <c r="L123" s="40"/>
    </row>
    <row r="124" spans="1:12" ht="15.75">
      <c r="A124" s="30"/>
      <c r="B124" s="34"/>
      <c r="C124" s="34"/>
      <c r="D124" s="182" t="s">
        <v>126</v>
      </c>
      <c r="E124" s="182"/>
      <c r="F124" s="63">
        <f>SUM(F120:F122)</f>
        <v>0</v>
      </c>
      <c r="G124" s="183" t="s">
        <v>123</v>
      </c>
      <c r="H124" s="183"/>
      <c r="I124" s="34"/>
      <c r="J124" s="34"/>
      <c r="K124" s="34"/>
      <c r="L124" s="40"/>
    </row>
    <row r="125" spans="1:12" ht="15.75">
      <c r="A125" s="30"/>
      <c r="B125" s="34"/>
      <c r="C125" s="34"/>
      <c r="D125" s="34"/>
      <c r="E125" s="34"/>
      <c r="F125" s="91">
        <f>ROUND(F124,-3)</f>
        <v>0</v>
      </c>
      <c r="G125" s="183" t="s">
        <v>127</v>
      </c>
      <c r="H125" s="183"/>
      <c r="I125" s="183"/>
      <c r="J125" s="34"/>
      <c r="K125" s="34"/>
      <c r="L125" s="40"/>
    </row>
    <row r="126" spans="1:12" ht="15.75">
      <c r="A126" s="30"/>
      <c r="B126" s="34"/>
      <c r="C126" s="34"/>
      <c r="D126" s="144" t="s">
        <v>128</v>
      </c>
      <c r="E126" s="144"/>
      <c r="F126" s="73">
        <f>F125/60</f>
        <v>0</v>
      </c>
      <c r="G126" s="183" t="s">
        <v>129</v>
      </c>
      <c r="H126" s="183"/>
      <c r="I126" s="34"/>
      <c r="J126" s="34"/>
      <c r="K126" s="34"/>
      <c r="L126" s="40"/>
    </row>
    <row r="127" spans="1:12" ht="15.75">
      <c r="A127" s="30"/>
      <c r="B127" s="34"/>
      <c r="C127" s="34"/>
      <c r="D127" s="144" t="s">
        <v>128</v>
      </c>
      <c r="E127" s="144"/>
      <c r="F127" s="63">
        <f>F125*0.264172</f>
        <v>0</v>
      </c>
      <c r="G127" s="183" t="s">
        <v>130</v>
      </c>
      <c r="H127" s="183"/>
      <c r="I127" s="34"/>
      <c r="J127" s="34"/>
      <c r="K127" s="34"/>
      <c r="L127" s="40"/>
    </row>
    <row r="128" spans="1:12" ht="15.75">
      <c r="A128" s="30"/>
      <c r="B128" s="34"/>
      <c r="C128" s="34"/>
      <c r="D128" s="182" t="s">
        <v>131</v>
      </c>
      <c r="E128" s="182"/>
      <c r="F128" s="63" cm="1">
        <f t="array" ref="F128">IF(F125&lt;=2000,1,IF(F125&gt;=40000,9.5,_xlfn.LET(_xlpm.x,F125,_xlpm.flow,Tables!A33:A54,_xlpm.dur,Tables!B33:B54,_xlpm.lower,_xlfn.XLOOKUP(_xlpm.x,_xlpm.flow,_xlpm.flow,,-1),_xlpm.upper,_xlfn.XLOOKUP(_xlpm.x,_xlpm.flow,_xlpm.flow,,1),IF(_xlpm.lower=_xlpm.upper,_xlfn.XLOOKUP(_xlpm.x,_xlpm.flow,_xlpm.dur),_xlfn.XLOOKUP(_xlpm.lower,_xlpm.flow,_xlpm.dur)+(_xlpm.x-_xlpm.lower)*(_xlfn.XLOOKUP(_xlpm.upper,_xlpm.flow,_xlpm.dur)-_xlfn.XLOOKUP(_xlpm.lower,_xlpm.flow,_xlpm.dur))/(_xlpm.upper-_xlpm.lower)))))</f>
        <v>1</v>
      </c>
      <c r="G128" s="183" t="s">
        <v>132</v>
      </c>
      <c r="H128" s="183"/>
      <c r="I128" s="34"/>
      <c r="J128" s="34"/>
      <c r="K128" s="34"/>
      <c r="L128" s="40"/>
    </row>
    <row r="129" spans="1:12" ht="15.75">
      <c r="A129" s="30"/>
      <c r="B129" s="34"/>
      <c r="C129" s="34"/>
      <c r="D129" s="34"/>
      <c r="E129" s="34"/>
      <c r="F129" s="34" t="s">
        <v>133</v>
      </c>
      <c r="G129" s="34"/>
      <c r="H129" s="34"/>
      <c r="I129" s="34"/>
      <c r="J129" s="34"/>
      <c r="K129" s="34"/>
      <c r="L129" s="40"/>
    </row>
    <row r="130" spans="1:12" ht="15.75">
      <c r="A130" s="30"/>
      <c r="B130" s="34"/>
      <c r="C130" s="34"/>
      <c r="D130" s="34"/>
      <c r="E130" s="34"/>
      <c r="F130" s="34"/>
      <c r="G130" s="34"/>
      <c r="H130" s="34"/>
      <c r="I130" s="34"/>
      <c r="J130" s="34"/>
      <c r="K130" s="34"/>
      <c r="L130" s="40"/>
    </row>
    <row r="131" spans="1:12">
      <c r="A131" s="9"/>
      <c r="B131" s="10"/>
      <c r="C131" s="10"/>
      <c r="D131" s="10"/>
      <c r="E131" s="10"/>
      <c r="F131" s="10"/>
      <c r="G131" s="10"/>
      <c r="H131" s="10"/>
      <c r="I131" s="10"/>
      <c r="J131" s="10"/>
      <c r="K131" s="10"/>
      <c r="L131" s="11"/>
    </row>
    <row r="132" spans="1:12">
      <c r="A132" s="9"/>
      <c r="B132" s="10"/>
      <c r="C132" s="10"/>
      <c r="D132" s="10"/>
      <c r="E132" s="10"/>
      <c r="F132" s="10"/>
      <c r="G132" s="10"/>
      <c r="H132" s="10"/>
      <c r="I132" s="10"/>
      <c r="J132" s="10"/>
      <c r="K132" s="10"/>
      <c r="L132" s="11"/>
    </row>
    <row r="133" spans="1:12">
      <c r="A133" s="9"/>
      <c r="B133" s="10"/>
      <c r="C133" s="10"/>
      <c r="D133" s="10"/>
      <c r="E133" s="10"/>
      <c r="F133" s="10"/>
      <c r="G133" s="10"/>
      <c r="H133" s="10"/>
      <c r="I133" s="10"/>
      <c r="J133" s="10"/>
      <c r="K133" s="10"/>
      <c r="L133" s="11"/>
    </row>
    <row r="134" spans="1:12">
      <c r="A134" s="9"/>
      <c r="B134" s="10"/>
      <c r="C134" s="10"/>
      <c r="D134" s="10"/>
      <c r="E134" s="10"/>
      <c r="F134" s="10"/>
      <c r="G134" s="10"/>
      <c r="H134" s="10"/>
      <c r="I134" s="10"/>
      <c r="J134" s="10"/>
      <c r="K134" s="10"/>
      <c r="L134" s="11"/>
    </row>
    <row r="135" spans="1:12">
      <c r="A135" s="9"/>
      <c r="B135" s="10"/>
      <c r="C135" s="10"/>
      <c r="D135" s="10"/>
      <c r="E135" s="10"/>
      <c r="F135" s="10"/>
      <c r="G135" s="10"/>
      <c r="H135" s="10"/>
      <c r="I135" s="10"/>
      <c r="J135" s="10"/>
      <c r="K135" s="10"/>
      <c r="L135" s="11"/>
    </row>
    <row r="136" spans="1:12">
      <c r="A136" s="9"/>
      <c r="B136" s="10"/>
      <c r="C136" s="10"/>
      <c r="D136" s="10"/>
      <c r="E136" s="10"/>
      <c r="F136" s="10"/>
      <c r="G136" s="10"/>
      <c r="H136" s="10"/>
      <c r="I136" s="10"/>
      <c r="J136" s="10"/>
      <c r="K136" s="10"/>
      <c r="L136" s="11"/>
    </row>
    <row r="137" spans="1:12">
      <c r="A137" s="9"/>
      <c r="B137" s="10"/>
      <c r="C137" s="10"/>
      <c r="D137" s="10"/>
      <c r="E137" s="10"/>
      <c r="F137" s="10"/>
      <c r="G137" s="10"/>
      <c r="H137" s="10"/>
      <c r="I137" s="10"/>
      <c r="J137" s="10"/>
      <c r="K137" s="10"/>
      <c r="L137" s="11"/>
    </row>
    <row r="138" spans="1:12">
      <c r="A138" s="9"/>
      <c r="B138" s="10"/>
      <c r="C138" s="10"/>
      <c r="D138" s="10"/>
      <c r="E138" s="10"/>
      <c r="F138" s="10"/>
      <c r="G138" s="10"/>
      <c r="H138" s="10"/>
      <c r="I138" s="10"/>
      <c r="J138" s="10"/>
      <c r="K138" s="10"/>
      <c r="L138" s="11"/>
    </row>
    <row r="139" spans="1:12">
      <c r="A139" s="9"/>
      <c r="B139" s="10"/>
      <c r="C139" s="10"/>
      <c r="D139" s="10"/>
      <c r="E139" s="10"/>
      <c r="F139" s="10"/>
      <c r="G139" s="10"/>
      <c r="H139" s="10"/>
      <c r="I139" s="10"/>
      <c r="J139" s="10"/>
      <c r="K139" s="10"/>
      <c r="L139" s="11"/>
    </row>
    <row r="140" spans="1:12">
      <c r="A140" s="9"/>
      <c r="B140" s="10"/>
      <c r="C140" s="10"/>
      <c r="D140" s="10"/>
      <c r="E140" s="10"/>
      <c r="F140" s="10"/>
      <c r="G140" s="10"/>
      <c r="H140" s="10"/>
      <c r="I140" s="10"/>
      <c r="J140" s="10"/>
      <c r="K140" s="10"/>
      <c r="L140" s="11"/>
    </row>
    <row r="141" spans="1:12">
      <c r="A141" s="9"/>
      <c r="B141" s="10"/>
      <c r="C141" s="10"/>
      <c r="D141" s="10"/>
      <c r="E141" s="10"/>
      <c r="F141" s="10"/>
      <c r="G141" s="10"/>
      <c r="H141" s="10"/>
      <c r="I141" s="10"/>
      <c r="J141" s="10"/>
      <c r="K141" s="10"/>
      <c r="L141" s="11"/>
    </row>
    <row r="142" spans="1:12">
      <c r="A142" s="9"/>
      <c r="B142" s="10"/>
      <c r="C142" s="10"/>
      <c r="D142" s="10"/>
      <c r="E142" s="10"/>
      <c r="F142" s="10"/>
      <c r="G142" s="10"/>
      <c r="H142" s="10"/>
      <c r="I142" s="10"/>
      <c r="J142" s="10"/>
      <c r="K142" s="10"/>
      <c r="L142" s="11"/>
    </row>
    <row r="143" spans="1:12">
      <c r="A143" s="12"/>
      <c r="B143" s="13"/>
      <c r="C143" s="13"/>
      <c r="D143" s="13"/>
      <c r="E143" s="13"/>
      <c r="F143" s="13"/>
      <c r="G143" s="13"/>
      <c r="H143" s="13"/>
      <c r="I143" s="13"/>
      <c r="J143" s="13"/>
      <c r="K143" s="13"/>
      <c r="L143" s="14"/>
    </row>
  </sheetData>
  <mergeCells count="100">
    <mergeCell ref="F40:G40"/>
    <mergeCell ref="D48:E48"/>
    <mergeCell ref="D51:E51"/>
    <mergeCell ref="F25:G25"/>
    <mergeCell ref="D63:E63"/>
    <mergeCell ref="D33:I33"/>
    <mergeCell ref="C34:F34"/>
    <mergeCell ref="F51:G51"/>
    <mergeCell ref="D64:E64"/>
    <mergeCell ref="D49:E49"/>
    <mergeCell ref="D50:E50"/>
    <mergeCell ref="C35:H35"/>
    <mergeCell ref="C36:H36"/>
    <mergeCell ref="D61:H61"/>
    <mergeCell ref="F41:G41"/>
    <mergeCell ref="F42:G42"/>
    <mergeCell ref="F43:G43"/>
    <mergeCell ref="F44:G44"/>
    <mergeCell ref="F45:G45"/>
    <mergeCell ref="F46:G46"/>
    <mergeCell ref="F47:G47"/>
    <mergeCell ref="F48:G48"/>
    <mergeCell ref="F49:G49"/>
    <mergeCell ref="F50:G50"/>
    <mergeCell ref="G125:I125"/>
    <mergeCell ref="D66:E66"/>
    <mergeCell ref="D90:E90"/>
    <mergeCell ref="D30:E30"/>
    <mergeCell ref="D31:E31"/>
    <mergeCell ref="D62:E62"/>
    <mergeCell ref="D54:E54"/>
    <mergeCell ref="D55:E55"/>
    <mergeCell ref="D40:E40"/>
    <mergeCell ref="D41:E41"/>
    <mergeCell ref="D42:E42"/>
    <mergeCell ref="D43:E43"/>
    <mergeCell ref="D44:E44"/>
    <mergeCell ref="D45:E45"/>
    <mergeCell ref="D46:E46"/>
    <mergeCell ref="D47:E47"/>
    <mergeCell ref="D127:E127"/>
    <mergeCell ref="D128:E128"/>
    <mergeCell ref="D116:E116"/>
    <mergeCell ref="B112:C112"/>
    <mergeCell ref="G126:H126"/>
    <mergeCell ref="G127:H127"/>
    <mergeCell ref="G128:H128"/>
    <mergeCell ref="C120:E120"/>
    <mergeCell ref="D121:E121"/>
    <mergeCell ref="D122:E122"/>
    <mergeCell ref="D124:E124"/>
    <mergeCell ref="D126:E126"/>
    <mergeCell ref="G120:H120"/>
    <mergeCell ref="G121:H121"/>
    <mergeCell ref="G122:H122"/>
    <mergeCell ref="G124:H124"/>
    <mergeCell ref="F100:G100"/>
    <mergeCell ref="A1:L1"/>
    <mergeCell ref="A11:L11"/>
    <mergeCell ref="D23:K23"/>
    <mergeCell ref="B6:D6"/>
    <mergeCell ref="B7:D7"/>
    <mergeCell ref="B8:D8"/>
    <mergeCell ref="A2:L2"/>
    <mergeCell ref="A3:L3"/>
    <mergeCell ref="D13:F13"/>
    <mergeCell ref="D14:H14"/>
    <mergeCell ref="G6:L6"/>
    <mergeCell ref="G7:L7"/>
    <mergeCell ref="G8:L8"/>
    <mergeCell ref="C4:I4"/>
    <mergeCell ref="D100:E100"/>
    <mergeCell ref="F71:G71"/>
    <mergeCell ref="F98:G98"/>
    <mergeCell ref="F99:G99"/>
    <mergeCell ref="D68:H68"/>
    <mergeCell ref="B95:J95"/>
    <mergeCell ref="B83:E83"/>
    <mergeCell ref="B84:E84"/>
    <mergeCell ref="B85:E85"/>
    <mergeCell ref="D91:E91"/>
    <mergeCell ref="D97:E97"/>
    <mergeCell ref="D98:E98"/>
    <mergeCell ref="D99:E99"/>
    <mergeCell ref="D65:E65"/>
    <mergeCell ref="F114:G114"/>
    <mergeCell ref="F101:G101"/>
    <mergeCell ref="F102:G102"/>
    <mergeCell ref="F111:G111"/>
    <mergeCell ref="F112:G112"/>
    <mergeCell ref="F113:G113"/>
    <mergeCell ref="B106:H107"/>
    <mergeCell ref="B111:C111"/>
    <mergeCell ref="B108:H108"/>
    <mergeCell ref="D101:E101"/>
    <mergeCell ref="D102:E102"/>
    <mergeCell ref="D110:E110"/>
    <mergeCell ref="B114:C114"/>
    <mergeCell ref="B110:C110"/>
    <mergeCell ref="B113:C113"/>
  </mergeCells>
  <phoneticPr fontId="6" type="noConversion"/>
  <conditionalFormatting sqref="B105:E105">
    <cfRule type="expression" dxfId="15" priority="1">
      <formula>SUM($H$111:$H$114)&gt;75%</formula>
    </cfRule>
  </conditionalFormatting>
  <conditionalFormatting sqref="C34 F40">
    <cfRule type="expression" dxfId="14" priority="41">
      <formula>$F$25&gt;=1</formula>
    </cfRule>
  </conditionalFormatting>
  <conditionalFormatting sqref="C35 F40">
    <cfRule type="expression" dxfId="13" priority="44">
      <formula>AND($F$25&lt;1,$F$31="No")</formula>
    </cfRule>
  </conditionalFormatting>
  <conditionalFormatting sqref="C35 I35:J35">
    <cfRule type="expression" dxfId="12" priority="50">
      <formula>AND($F$25&lt;1,$F$2+$K$395="No")</formula>
    </cfRule>
  </conditionalFormatting>
  <conditionalFormatting sqref="C36 F40">
    <cfRule type="expression" dxfId="11" priority="47">
      <formula>AND($F$25&lt;1,$F$31="Yes")</formula>
    </cfRule>
  </conditionalFormatting>
  <conditionalFormatting sqref="C36 I36">
    <cfRule type="expression" priority="45">
      <formula>AND($F$25&lt;1,$F$31="Yes")</formula>
    </cfRule>
  </conditionalFormatting>
  <conditionalFormatting sqref="H111:H114">
    <cfRule type="expression" priority="2">
      <formula>SUM($H$111:$H$114)&gt;75%</formula>
    </cfRule>
  </conditionalFormatting>
  <dataValidations xWindow="669" yWindow="677" count="2">
    <dataValidation showDropDown="1" showInputMessage="1" showErrorMessage="1" prompt="Select the cell to the left to active the drop-down menu._x000a_" sqref="E25" xr:uid="{279E4BED-5CAC-45FB-B1C7-DEED01AF4C2A}"/>
    <dataValidation allowBlank="1" showInputMessage="1" showErrorMessage="1" prompt="Select the cell to the left to active the drop-down menu." sqref="G30:G31 E71 G83:G85" xr:uid="{3F65E14D-C3EE-492C-8A69-9B06188E55AF}"/>
  </dataValidations>
  <hyperlinks>
    <hyperlink ref="A3:L3" r:id="rId1" display="Water Supply for Public Fire Protection in Canada (Fire Underwriters Survey)" xr:uid="{95FBE510-7E8D-45D1-9C0F-984816FB3766}"/>
    <hyperlink ref="A3" r:id="rId2" display="https://fireunderwriters.ca/assets/img/Water Supply for Public Fire Protection in Canada 2020.pdf" xr:uid="{34120EE7-DCF1-4FD4-8740-F765662945ED}"/>
  </hyperlinks>
  <printOptions horizontalCentered="1"/>
  <pageMargins left="0.23622047244094491" right="0.23622047244094491" top="0.74803149606299213" bottom="0.74803149606299213" header="0.31496062992125984" footer="0.31496062992125984"/>
  <pageSetup scale="43" fitToHeight="0" orientation="portrait" r:id="rId3"/>
  <rowBreaks count="1" manualBreakCount="1">
    <brk id="92" max="16383" man="1"/>
  </rowBreaks>
  <drawing r:id="rId4"/>
  <extLst>
    <ext xmlns:x14="http://schemas.microsoft.com/office/spreadsheetml/2009/9/main" uri="{CCE6A557-97BC-4b89-ADB6-D9C93CAAB3DF}">
      <x14:dataValidations xmlns:xm="http://schemas.microsoft.com/office/excel/2006/main" xWindow="669" yWindow="677" count="5">
        <x14:dataValidation type="list" allowBlank="1" showInputMessage="1" showErrorMessage="1" xr:uid="{A8EEBF2D-383D-42FB-9A90-E60AE43A9CB8}">
          <x14:formula1>
            <xm:f>Tables!$A$2:$A$10</xm:f>
          </x14:formula1>
          <xm:sqref>D25</xm:sqref>
        </x14:dataValidation>
        <x14:dataValidation type="list" allowBlank="1" showInputMessage="1" showErrorMessage="1" xr:uid="{6425DB70-E249-46F9-8E44-07BC7B2E45BE}">
          <x14:formula1>
            <xm:f>Tables!$A$15:$A$20</xm:f>
          </x14:formula1>
          <xm:sqref>D71</xm:sqref>
        </x14:dataValidation>
        <x14:dataValidation type="list" allowBlank="1" showInputMessage="1" showErrorMessage="1" xr:uid="{225957A0-4DF3-446A-BD86-3672D0A7E84F}">
          <x14:formula1>
            <xm:f>Tables!$A$23:$A$25</xm:f>
          </x14:formula1>
          <xm:sqref>F83</xm:sqref>
        </x14:dataValidation>
        <x14:dataValidation type="list" allowBlank="1" showInputMessage="1" showErrorMessage="1" xr:uid="{4C2593AD-4B1E-4FF7-A9B2-C9EF388E0EA0}">
          <x14:formula1>
            <xm:f>Tables!$A$28:$A$30</xm:f>
          </x14:formula1>
          <xm:sqref>G82 F84:F85</xm:sqref>
        </x14:dataValidation>
        <x14:dataValidation type="list" allowBlank="1" showInputMessage="1" showErrorMessage="1" xr:uid="{3661A3F1-550B-43E1-8AE8-443E35750268}">
          <x14:formula1>
            <xm:f>Tables!$D$2:$D$4</xm:f>
          </x14:formula1>
          <xm:sqref>F30:F31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E652B-6628-46F7-9231-656AA8B7BFC2}">
  <dimension ref="A1:N148"/>
  <sheetViews>
    <sheetView zoomScale="85" zoomScaleNormal="85" workbookViewId="0">
      <selection activeCell="D4" sqref="D4:J5"/>
    </sheetView>
  </sheetViews>
  <sheetFormatPr defaultRowHeight="15"/>
  <cols>
    <col min="1" max="1" width="20" customWidth="1"/>
    <col min="2" max="2" width="18.140625" customWidth="1"/>
    <col min="3" max="3" width="22.140625" customWidth="1"/>
    <col min="4" max="4" width="17.7109375" customWidth="1"/>
    <col min="5" max="5" width="3.140625" customWidth="1"/>
    <col min="6" max="6" width="54.7109375" customWidth="1"/>
    <col min="7" max="7" width="3.140625" customWidth="1"/>
    <col min="8" max="8" width="42.28515625" customWidth="1"/>
    <col min="9" max="9" width="2.85546875" customWidth="1"/>
    <col min="10" max="10" width="40" customWidth="1"/>
    <col min="11" max="11" width="27.7109375" bestFit="1" customWidth="1"/>
    <col min="12" max="12" width="8.85546875" customWidth="1"/>
    <col min="13" max="13" width="20.7109375" customWidth="1"/>
  </cols>
  <sheetData>
    <row r="1" spans="1:13" ht="23.25">
      <c r="A1" s="157" t="s">
        <v>0</v>
      </c>
      <c r="B1" s="158"/>
      <c r="C1" s="158"/>
      <c r="D1" s="158"/>
      <c r="E1" s="158"/>
      <c r="F1" s="158"/>
      <c r="G1" s="158"/>
      <c r="H1" s="158"/>
      <c r="I1" s="158"/>
      <c r="J1" s="158"/>
      <c r="K1" s="158"/>
      <c r="L1" s="158"/>
      <c r="M1" s="159"/>
    </row>
    <row r="2" spans="1:13">
      <c r="A2" s="168" t="s">
        <v>1</v>
      </c>
      <c r="B2" s="169"/>
      <c r="C2" s="169"/>
      <c r="D2" s="169"/>
      <c r="E2" s="169"/>
      <c r="F2" s="169"/>
      <c r="G2" s="169"/>
      <c r="H2" s="169"/>
      <c r="I2" s="169"/>
      <c r="J2" s="169"/>
      <c r="K2" s="169"/>
      <c r="L2" s="169"/>
      <c r="M2" s="170"/>
    </row>
    <row r="3" spans="1:13">
      <c r="A3" s="171" t="s">
        <v>2</v>
      </c>
      <c r="B3" s="172"/>
      <c r="C3" s="172"/>
      <c r="D3" s="172"/>
      <c r="E3" s="172"/>
      <c r="F3" s="172"/>
      <c r="G3" s="172"/>
      <c r="H3" s="172"/>
      <c r="I3" s="172"/>
      <c r="J3" s="172"/>
      <c r="K3" s="172"/>
      <c r="L3" s="172"/>
      <c r="M3" s="173"/>
    </row>
    <row r="4" spans="1:13">
      <c r="A4" s="105"/>
      <c r="B4" s="116"/>
      <c r="C4" s="10"/>
      <c r="D4" s="205" t="s">
        <v>3</v>
      </c>
      <c r="E4" s="205"/>
      <c r="F4" s="205"/>
      <c r="G4" s="205"/>
      <c r="H4" s="205"/>
      <c r="I4" s="205"/>
      <c r="J4" s="205"/>
      <c r="K4" s="116"/>
      <c r="L4" s="116"/>
      <c r="M4" s="106"/>
    </row>
    <row r="5" spans="1:13" ht="17.45" customHeight="1">
      <c r="A5" s="121"/>
      <c r="B5" s="122"/>
      <c r="C5" s="13"/>
      <c r="D5" s="181"/>
      <c r="E5" s="181"/>
      <c r="F5" s="181"/>
      <c r="G5" s="181"/>
      <c r="H5" s="181"/>
      <c r="I5" s="181"/>
      <c r="J5" s="181"/>
      <c r="K5" s="122"/>
      <c r="L5" s="122"/>
      <c r="M5" s="123"/>
    </row>
    <row r="6" spans="1:13">
      <c r="A6" s="19"/>
      <c r="B6" s="19"/>
      <c r="C6" s="19"/>
      <c r="D6" s="19"/>
      <c r="E6" s="19"/>
      <c r="F6" s="19"/>
      <c r="G6" s="19"/>
      <c r="H6" s="19"/>
      <c r="I6" s="19"/>
      <c r="J6" s="19"/>
      <c r="K6" s="19"/>
      <c r="L6" s="19"/>
      <c r="M6" s="19"/>
    </row>
    <row r="7" spans="1:13" ht="19.149999999999999" customHeight="1">
      <c r="A7" s="24" t="s">
        <v>4</v>
      </c>
      <c r="B7" s="174" t="s">
        <v>5</v>
      </c>
      <c r="C7" s="164"/>
      <c r="D7" s="164"/>
      <c r="E7" s="164"/>
      <c r="F7" s="164"/>
      <c r="G7" s="124"/>
      <c r="H7" s="24" t="s">
        <v>6</v>
      </c>
      <c r="I7" s="174" t="s">
        <v>7</v>
      </c>
      <c r="J7" s="164"/>
      <c r="K7" s="164"/>
      <c r="L7" s="164"/>
      <c r="M7" s="175"/>
    </row>
    <row r="8" spans="1:13" ht="18" customHeight="1">
      <c r="A8" s="25" t="s">
        <v>8</v>
      </c>
      <c r="B8" s="176" t="s">
        <v>9</v>
      </c>
      <c r="C8" s="166"/>
      <c r="D8" s="166"/>
      <c r="E8" s="166"/>
      <c r="F8" s="166"/>
      <c r="G8" s="125"/>
      <c r="H8" s="25" t="s">
        <v>10</v>
      </c>
      <c r="I8" s="176" t="s">
        <v>11</v>
      </c>
      <c r="J8" s="166"/>
      <c r="K8" s="166"/>
      <c r="L8" s="166"/>
      <c r="M8" s="177"/>
    </row>
    <row r="9" spans="1:13" ht="15.6" customHeight="1">
      <c r="A9" s="25" t="s">
        <v>12</v>
      </c>
      <c r="B9" s="203" t="s">
        <v>13</v>
      </c>
      <c r="C9" s="204"/>
      <c r="D9" s="204"/>
      <c r="E9" s="204"/>
      <c r="F9" s="204"/>
      <c r="G9" s="126"/>
      <c r="H9" s="26" t="s">
        <v>14</v>
      </c>
      <c r="I9" s="178">
        <v>46080</v>
      </c>
      <c r="J9" s="179"/>
      <c r="K9" s="179"/>
      <c r="L9" s="179"/>
      <c r="M9" s="180"/>
    </row>
    <row r="10" spans="1:13" ht="15.75">
      <c r="A10" s="27"/>
      <c r="B10" s="28"/>
      <c r="C10" s="28"/>
      <c r="D10" s="28"/>
      <c r="E10" s="28"/>
      <c r="F10" s="28"/>
      <c r="G10" s="29"/>
      <c r="H10" s="29"/>
      <c r="I10" s="29"/>
      <c r="J10" s="29"/>
      <c r="K10" s="29"/>
      <c r="L10" s="29"/>
      <c r="M10" s="29"/>
    </row>
    <row r="11" spans="1:13" ht="15.75">
      <c r="A11" s="30" t="s">
        <v>15</v>
      </c>
      <c r="B11" s="31"/>
      <c r="C11" s="31"/>
      <c r="D11" s="31"/>
      <c r="E11" s="31"/>
      <c r="F11" s="31"/>
      <c r="G11" s="31"/>
      <c r="H11" s="31"/>
      <c r="I11" s="31"/>
      <c r="J11" s="31"/>
      <c r="K11" s="31"/>
      <c r="L11" s="31"/>
      <c r="M11" s="32"/>
    </row>
    <row r="12" spans="1:13" ht="15.75">
      <c r="A12" s="160"/>
      <c r="B12" s="161"/>
      <c r="C12" s="161"/>
      <c r="D12" s="161"/>
      <c r="E12" s="161"/>
      <c r="F12" s="161"/>
      <c r="G12" s="161"/>
      <c r="H12" s="161"/>
      <c r="I12" s="161"/>
      <c r="J12" s="161"/>
      <c r="K12" s="161"/>
      <c r="L12" s="161"/>
      <c r="M12" s="162"/>
    </row>
    <row r="13" spans="1:13" ht="15.75">
      <c r="A13" s="30"/>
      <c r="B13" s="34"/>
      <c r="C13" s="34"/>
      <c r="D13" s="184" t="s">
        <v>134</v>
      </c>
      <c r="E13" s="184"/>
      <c r="F13" s="184"/>
      <c r="G13" s="184"/>
      <c r="H13" s="184"/>
      <c r="I13" s="35"/>
      <c r="J13" s="36"/>
      <c r="K13" s="36"/>
      <c r="L13" s="36"/>
      <c r="M13" s="37"/>
    </row>
    <row r="14" spans="1:13" ht="14.45" customHeight="1">
      <c r="A14" s="30"/>
      <c r="B14" s="34"/>
      <c r="C14" s="34"/>
      <c r="D14" s="34"/>
      <c r="E14" s="34"/>
      <c r="F14" s="163" t="s">
        <v>17</v>
      </c>
      <c r="G14" s="163"/>
      <c r="H14" s="163"/>
      <c r="I14" s="113"/>
      <c r="J14" s="38"/>
      <c r="K14" s="39"/>
      <c r="L14" s="34"/>
      <c r="M14" s="40"/>
    </row>
    <row r="15" spans="1:13" ht="23.45" customHeight="1">
      <c r="A15" s="30"/>
      <c r="B15" s="34"/>
      <c r="C15" s="34"/>
      <c r="D15" s="34"/>
      <c r="E15" s="34"/>
      <c r="F15" s="41" t="s">
        <v>18</v>
      </c>
      <c r="G15" s="41"/>
      <c r="H15" s="42"/>
      <c r="I15" s="42"/>
      <c r="J15" s="42"/>
      <c r="K15" s="39"/>
      <c r="L15" s="34"/>
      <c r="M15" s="40"/>
    </row>
    <row r="16" spans="1:13" ht="15.75">
      <c r="A16" s="30"/>
      <c r="B16" s="34"/>
      <c r="C16" s="34"/>
      <c r="D16" s="34"/>
      <c r="E16" s="34"/>
      <c r="F16" s="43" t="s">
        <v>19</v>
      </c>
      <c r="G16" s="43"/>
      <c r="H16" s="43">
        <v>0.6</v>
      </c>
      <c r="I16" s="43"/>
      <c r="J16" s="43"/>
      <c r="K16" s="39"/>
      <c r="L16" s="34"/>
      <c r="M16" s="40"/>
    </row>
    <row r="17" spans="1:13" ht="15.75">
      <c r="A17" s="30"/>
      <c r="B17" s="34"/>
      <c r="C17" s="34"/>
      <c r="D17" s="34"/>
      <c r="E17" s="34"/>
      <c r="F17" s="43" t="s">
        <v>20</v>
      </c>
      <c r="G17" s="43"/>
      <c r="H17" s="43">
        <v>0.8</v>
      </c>
      <c r="I17" s="43"/>
      <c r="J17" s="43"/>
      <c r="K17" s="39"/>
      <c r="L17" s="34"/>
      <c r="M17" s="40"/>
    </row>
    <row r="18" spans="1:13" ht="15.75">
      <c r="A18" s="30"/>
      <c r="B18" s="34"/>
      <c r="C18" s="34"/>
      <c r="D18" s="34"/>
      <c r="E18" s="34"/>
      <c r="F18" s="43" t="s">
        <v>21</v>
      </c>
      <c r="G18" s="43"/>
      <c r="H18" s="43">
        <v>1</v>
      </c>
      <c r="I18" s="43"/>
      <c r="J18" s="43"/>
      <c r="K18" s="39"/>
      <c r="L18" s="34"/>
      <c r="M18" s="40"/>
    </row>
    <row r="19" spans="1:13" ht="15.75">
      <c r="A19" s="30"/>
      <c r="B19" s="34"/>
      <c r="C19" s="34"/>
      <c r="D19" s="34"/>
      <c r="E19" s="34"/>
      <c r="F19" s="43" t="s">
        <v>22</v>
      </c>
      <c r="G19" s="43"/>
      <c r="H19" s="43">
        <v>0.8</v>
      </c>
      <c r="I19" s="43"/>
      <c r="J19" s="43"/>
      <c r="K19" s="39"/>
      <c r="L19" s="34"/>
      <c r="M19" s="40"/>
    </row>
    <row r="20" spans="1:13" ht="15.75">
      <c r="A20" s="30"/>
      <c r="B20" s="34"/>
      <c r="C20" s="34"/>
      <c r="D20" s="34"/>
      <c r="E20" s="34"/>
      <c r="F20" s="43" t="s">
        <v>23</v>
      </c>
      <c r="G20" s="43"/>
      <c r="H20" s="43">
        <v>0.9</v>
      </c>
      <c r="I20" s="43"/>
      <c r="J20" s="43"/>
      <c r="K20" s="39"/>
      <c r="L20" s="34"/>
      <c r="M20" s="40"/>
    </row>
    <row r="21" spans="1:13" ht="15.75">
      <c r="A21" s="30"/>
      <c r="B21" s="34"/>
      <c r="C21" s="34"/>
      <c r="D21" s="34"/>
      <c r="E21" s="34"/>
      <c r="F21" s="43" t="s">
        <v>135</v>
      </c>
      <c r="G21" s="43"/>
      <c r="H21" s="43">
        <v>1</v>
      </c>
      <c r="I21" s="43"/>
      <c r="J21" s="43"/>
      <c r="K21" s="39"/>
      <c r="L21" s="34"/>
      <c r="M21" s="40"/>
    </row>
    <row r="22" spans="1:13" ht="15.75">
      <c r="A22" s="30"/>
      <c r="B22" s="34"/>
      <c r="C22" s="34"/>
      <c r="D22" s="34"/>
      <c r="E22" s="34"/>
      <c r="F22" s="43" t="s">
        <v>25</v>
      </c>
      <c r="G22" s="43"/>
      <c r="H22" s="43">
        <v>1.5</v>
      </c>
      <c r="I22" s="43"/>
      <c r="J22" s="43"/>
      <c r="K22" s="39"/>
      <c r="L22" s="34"/>
      <c r="M22" s="40"/>
    </row>
    <row r="23" spans="1:13" ht="15.75">
      <c r="A23" s="30"/>
      <c r="B23" s="34"/>
      <c r="C23" s="34"/>
      <c r="D23" s="34"/>
      <c r="E23" s="34"/>
      <c r="F23" s="43" t="s">
        <v>26</v>
      </c>
      <c r="G23" s="43"/>
      <c r="H23" s="43">
        <v>1.5</v>
      </c>
      <c r="I23" s="43"/>
      <c r="J23" s="43"/>
      <c r="K23" s="39"/>
      <c r="L23" s="34"/>
      <c r="M23" s="40"/>
    </row>
    <row r="24" spans="1:13" ht="15.75">
      <c r="A24" s="30"/>
      <c r="B24" s="34"/>
      <c r="C24" s="34"/>
      <c r="D24" s="34"/>
      <c r="E24" s="34"/>
      <c r="F24" s="198" t="s">
        <v>27</v>
      </c>
      <c r="G24" s="198"/>
      <c r="H24" s="198"/>
      <c r="I24" s="198"/>
      <c r="J24" s="198"/>
      <c r="K24" s="198"/>
      <c r="L24" s="198"/>
      <c r="M24" s="199"/>
    </row>
    <row r="25" spans="1:13" ht="16.5" thickBot="1">
      <c r="A25" s="45"/>
      <c r="B25" s="29"/>
      <c r="C25" s="29"/>
      <c r="D25" s="29"/>
      <c r="E25" s="29"/>
      <c r="F25" s="46"/>
      <c r="G25" s="46"/>
      <c r="H25" s="46"/>
      <c r="I25" s="46"/>
      <c r="J25" s="29"/>
      <c r="K25" s="29"/>
      <c r="L25" s="29"/>
      <c r="M25" s="47"/>
    </row>
    <row r="26" spans="1:13" ht="15" customHeight="1" thickBot="1">
      <c r="A26" s="48" t="s">
        <v>28</v>
      </c>
      <c r="B26" s="200" t="s">
        <v>29</v>
      </c>
      <c r="C26" s="200"/>
      <c r="D26" s="200"/>
      <c r="E26" s="200"/>
      <c r="F26" s="108" t="s">
        <v>30</v>
      </c>
      <c r="G26" s="133" t="s">
        <v>31</v>
      </c>
      <c r="H26" s="190">
        <f>_xlfn.XLOOKUP(F26, Tables!A2:A10, Tables!B2:B10)</f>
        <v>0</v>
      </c>
      <c r="I26" s="191"/>
      <c r="J26" s="50"/>
      <c r="K26" s="51"/>
      <c r="L26" s="51"/>
      <c r="M26" s="52"/>
    </row>
    <row r="27" spans="1:13" ht="15.75">
      <c r="A27" s="34"/>
      <c r="B27" s="34"/>
      <c r="C27" s="34"/>
      <c r="D27" s="34"/>
      <c r="E27" s="34"/>
      <c r="F27" s="34"/>
      <c r="G27" s="34"/>
      <c r="H27" s="34"/>
      <c r="I27" s="34"/>
      <c r="J27" s="34"/>
      <c r="K27" s="34"/>
      <c r="L27" s="34"/>
      <c r="M27" s="34"/>
    </row>
    <row r="28" spans="1:13" ht="15.75">
      <c r="A28" s="53" t="s">
        <v>32</v>
      </c>
      <c r="B28" s="54" t="s">
        <v>33</v>
      </c>
      <c r="C28" s="54"/>
      <c r="D28" s="54"/>
      <c r="E28" s="54"/>
      <c r="F28" s="31"/>
      <c r="G28" s="31"/>
      <c r="H28" s="31"/>
      <c r="I28" s="31"/>
      <c r="J28" s="31"/>
      <c r="K28" s="31"/>
      <c r="L28" s="31"/>
      <c r="M28" s="32"/>
    </row>
    <row r="29" spans="1:13" ht="15.75">
      <c r="A29" s="30"/>
      <c r="B29" s="34"/>
      <c r="C29" s="34"/>
      <c r="D29" s="34"/>
      <c r="E29" s="34"/>
      <c r="F29" s="34"/>
      <c r="G29" s="34"/>
      <c r="H29" s="34"/>
      <c r="I29" s="34"/>
      <c r="J29" s="34"/>
      <c r="K29" s="34"/>
      <c r="L29" s="34"/>
      <c r="M29" s="40"/>
    </row>
    <row r="30" spans="1:13" ht="16.5" thickBot="1">
      <c r="A30" s="30"/>
      <c r="B30" s="34"/>
      <c r="C30" s="34"/>
      <c r="D30" s="29"/>
      <c r="E30" s="29"/>
      <c r="F30" s="34"/>
      <c r="G30" s="34"/>
      <c r="H30" s="33" t="s">
        <v>34</v>
      </c>
      <c r="I30" s="33"/>
      <c r="J30" s="34"/>
      <c r="K30" s="34"/>
      <c r="L30" s="34"/>
      <c r="M30" s="40"/>
    </row>
    <row r="31" spans="1:13" ht="14.45" customHeight="1" thickBot="1">
      <c r="A31" s="30"/>
      <c r="B31" s="34"/>
      <c r="C31" s="34"/>
      <c r="D31" s="29"/>
      <c r="E31" s="29"/>
      <c r="F31" s="185" t="s">
        <v>35</v>
      </c>
      <c r="G31" s="186"/>
      <c r="H31" s="108" t="s">
        <v>30</v>
      </c>
      <c r="I31" s="127" t="s">
        <v>31</v>
      </c>
      <c r="J31" s="34" t="s">
        <v>36</v>
      </c>
      <c r="K31" s="34"/>
      <c r="L31" s="34"/>
      <c r="M31" s="40"/>
    </row>
    <row r="32" spans="1:13" ht="14.45" customHeight="1" thickBot="1">
      <c r="A32" s="30"/>
      <c r="B32" s="34"/>
      <c r="C32" s="34"/>
      <c r="D32" s="29"/>
      <c r="E32" s="29"/>
      <c r="F32" s="185" t="s">
        <v>37</v>
      </c>
      <c r="G32" s="186"/>
      <c r="H32" s="108" t="s">
        <v>30</v>
      </c>
      <c r="I32" s="127" t="s">
        <v>31</v>
      </c>
      <c r="J32" s="34" t="s">
        <v>38</v>
      </c>
      <c r="K32" s="34"/>
      <c r="L32" s="34"/>
      <c r="M32" s="40"/>
    </row>
    <row r="33" spans="1:13" ht="15.75">
      <c r="A33" s="30"/>
      <c r="B33" s="34"/>
      <c r="C33" s="34"/>
      <c r="D33" s="34"/>
      <c r="E33" s="34"/>
      <c r="F33" s="34"/>
      <c r="G33" s="34"/>
      <c r="H33" s="34"/>
      <c r="I33" s="34"/>
      <c r="J33" s="34"/>
      <c r="K33" s="34"/>
      <c r="L33" s="34"/>
      <c r="M33" s="40"/>
    </row>
    <row r="34" spans="1:13" ht="15.75">
      <c r="A34" s="30"/>
      <c r="B34" s="34"/>
      <c r="C34" s="34"/>
      <c r="D34" s="34"/>
      <c r="E34" s="34"/>
      <c r="F34" s="183" t="s">
        <v>136</v>
      </c>
      <c r="G34" s="183"/>
      <c r="H34" s="183"/>
      <c r="I34" s="183"/>
      <c r="J34" s="183"/>
      <c r="K34" s="183"/>
      <c r="L34" s="34"/>
      <c r="M34" s="40"/>
    </row>
    <row r="35" spans="1:13" ht="15.75">
      <c r="A35" s="30"/>
      <c r="B35" s="34"/>
      <c r="C35" s="55" t="s">
        <v>40</v>
      </c>
      <c r="D35" s="55"/>
      <c r="E35" s="55"/>
      <c r="F35" s="55"/>
      <c r="G35" s="55"/>
      <c r="H35" s="55"/>
      <c r="I35" s="55"/>
      <c r="J35" s="55"/>
      <c r="K35" s="34"/>
      <c r="L35" s="35"/>
      <c r="M35" s="40"/>
    </row>
    <row r="36" spans="1:13" ht="15.75">
      <c r="A36" s="30"/>
      <c r="B36" s="34"/>
      <c r="C36" s="188" t="s">
        <v>41</v>
      </c>
      <c r="D36" s="188"/>
      <c r="E36" s="188"/>
      <c r="F36" s="188"/>
      <c r="G36" s="188"/>
      <c r="H36" s="188"/>
      <c r="I36" s="188"/>
      <c r="J36" s="188"/>
      <c r="K36" s="34"/>
      <c r="L36" s="34"/>
      <c r="M36" s="40"/>
    </row>
    <row r="37" spans="1:13" ht="15.75">
      <c r="A37" s="30"/>
      <c r="B37" s="34"/>
      <c r="C37" s="55" t="s">
        <v>42</v>
      </c>
      <c r="D37" s="55"/>
      <c r="E37" s="55"/>
      <c r="F37" s="55"/>
      <c r="G37" s="55"/>
      <c r="H37" s="55"/>
      <c r="I37" s="55"/>
      <c r="J37" s="55"/>
      <c r="K37" s="34"/>
      <c r="L37" s="35"/>
      <c r="M37" s="40"/>
    </row>
    <row r="38" spans="1:13" ht="15.75">
      <c r="A38" s="30"/>
      <c r="B38" s="34"/>
      <c r="C38" s="34"/>
      <c r="D38" s="34"/>
      <c r="E38" s="34"/>
      <c r="F38" s="35"/>
      <c r="G38" s="35"/>
      <c r="H38" s="35"/>
      <c r="I38" s="35"/>
      <c r="J38" s="35"/>
      <c r="K38" s="34"/>
      <c r="L38" s="34"/>
      <c r="M38" s="40"/>
    </row>
    <row r="39" spans="1:13" ht="15.75">
      <c r="A39" s="30"/>
      <c r="B39" s="34"/>
      <c r="C39" s="184" t="s">
        <v>43</v>
      </c>
      <c r="D39" s="184"/>
      <c r="E39" s="184"/>
      <c r="F39" s="184"/>
      <c r="G39" s="184"/>
      <c r="H39" s="184"/>
      <c r="I39" s="184"/>
      <c r="J39" s="184"/>
      <c r="K39" s="184"/>
      <c r="L39" s="184"/>
      <c r="M39" s="40"/>
    </row>
    <row r="40" spans="1:13" ht="15.75">
      <c r="A40" s="30"/>
      <c r="B40" s="34"/>
      <c r="C40" s="184" t="s">
        <v>137</v>
      </c>
      <c r="D40" s="184"/>
      <c r="E40" s="184"/>
      <c r="F40" s="184"/>
      <c r="G40" s="184"/>
      <c r="H40" s="184"/>
      <c r="I40" s="184"/>
      <c r="J40" s="184"/>
      <c r="K40" s="35"/>
      <c r="L40" s="35"/>
      <c r="M40" s="40"/>
    </row>
    <row r="41" spans="1:13" ht="13.9" customHeight="1">
      <c r="A41" s="30"/>
      <c r="B41" s="34"/>
      <c r="C41" s="34"/>
      <c r="D41" s="34"/>
      <c r="E41" s="34"/>
      <c r="F41" s="39"/>
      <c r="G41" s="39"/>
      <c r="H41" s="34"/>
      <c r="I41" s="34"/>
      <c r="J41" s="34"/>
      <c r="K41" s="34"/>
      <c r="L41" s="34"/>
      <c r="M41" s="40"/>
    </row>
    <row r="42" spans="1:13" ht="34.15" customHeight="1">
      <c r="A42" s="30"/>
      <c r="B42" s="34"/>
      <c r="C42" s="34"/>
      <c r="D42" s="57" t="s">
        <v>44</v>
      </c>
      <c r="E42" s="57"/>
      <c r="F42" s="156" t="s">
        <v>45</v>
      </c>
      <c r="G42" s="156"/>
      <c r="H42" s="156" t="s">
        <v>46</v>
      </c>
      <c r="I42" s="156"/>
      <c r="J42" s="58" t="s">
        <v>47</v>
      </c>
      <c r="K42" s="29"/>
      <c r="L42" s="34"/>
      <c r="M42" s="40"/>
    </row>
    <row r="43" spans="1:13" ht="15.75">
      <c r="A43" s="30"/>
      <c r="B43" s="34"/>
      <c r="C43" s="34"/>
      <c r="D43" s="110" t="s">
        <v>48</v>
      </c>
      <c r="E43" s="110"/>
      <c r="F43" s="145">
        <v>0</v>
      </c>
      <c r="G43" s="145"/>
      <c r="H43" s="189">
        <v>0</v>
      </c>
      <c r="I43" s="189"/>
      <c r="J43" s="62">
        <f>IF(H31="Yes",0, F43*H43)</f>
        <v>0</v>
      </c>
      <c r="K43" s="29"/>
      <c r="L43" s="34"/>
      <c r="M43" s="40"/>
    </row>
    <row r="44" spans="1:13" ht="15.75">
      <c r="A44" s="30"/>
      <c r="B44" s="34"/>
      <c r="C44" s="34"/>
      <c r="D44" s="110" t="s">
        <v>49</v>
      </c>
      <c r="E44" s="110"/>
      <c r="F44" s="145">
        <v>0</v>
      </c>
      <c r="G44" s="145"/>
      <c r="H44" s="189">
        <v>0</v>
      </c>
      <c r="I44" s="189"/>
      <c r="J44" s="62">
        <f t="shared" ref="J44:J53" si="0">(F44*H44)</f>
        <v>0</v>
      </c>
      <c r="K44" s="29"/>
      <c r="L44" s="34"/>
      <c r="M44" s="40"/>
    </row>
    <row r="45" spans="1:13" ht="15.75">
      <c r="A45" s="30"/>
      <c r="B45" s="34"/>
      <c r="C45" s="34"/>
      <c r="D45" s="110" t="s">
        <v>50</v>
      </c>
      <c r="E45" s="110"/>
      <c r="F45" s="145">
        <v>0</v>
      </c>
      <c r="G45" s="145"/>
      <c r="H45" s="189">
        <v>0</v>
      </c>
      <c r="I45" s="189"/>
      <c r="J45" s="62">
        <f t="shared" si="0"/>
        <v>0</v>
      </c>
      <c r="K45" s="29"/>
      <c r="L45" s="34"/>
      <c r="M45" s="40"/>
    </row>
    <row r="46" spans="1:13" ht="15.75">
      <c r="A46" s="30"/>
      <c r="B46" s="34"/>
      <c r="C46" s="34"/>
      <c r="D46" s="110" t="s">
        <v>51</v>
      </c>
      <c r="E46" s="110"/>
      <c r="F46" s="145">
        <v>0</v>
      </c>
      <c r="G46" s="145"/>
      <c r="H46" s="189">
        <v>0</v>
      </c>
      <c r="I46" s="189"/>
      <c r="J46" s="62">
        <f t="shared" si="0"/>
        <v>0</v>
      </c>
      <c r="K46" s="29"/>
      <c r="L46" s="34"/>
      <c r="M46" s="40"/>
    </row>
    <row r="47" spans="1:13" ht="15.75">
      <c r="A47" s="30"/>
      <c r="B47" s="34"/>
      <c r="C47" s="34"/>
      <c r="D47" s="110" t="s">
        <v>52</v>
      </c>
      <c r="E47" s="110"/>
      <c r="F47" s="145">
        <v>0</v>
      </c>
      <c r="G47" s="145"/>
      <c r="H47" s="189">
        <v>0</v>
      </c>
      <c r="I47" s="189"/>
      <c r="J47" s="62">
        <f t="shared" si="0"/>
        <v>0</v>
      </c>
      <c r="K47" s="29"/>
      <c r="L47" s="34"/>
      <c r="M47" s="40"/>
    </row>
    <row r="48" spans="1:13" ht="15.75">
      <c r="A48" s="30"/>
      <c r="B48" s="34"/>
      <c r="C48" s="34"/>
      <c r="D48" s="110" t="s">
        <v>53</v>
      </c>
      <c r="E48" s="110"/>
      <c r="F48" s="145">
        <v>0</v>
      </c>
      <c r="G48" s="145"/>
      <c r="H48" s="189">
        <v>0</v>
      </c>
      <c r="I48" s="189"/>
      <c r="J48" s="62">
        <f t="shared" si="0"/>
        <v>0</v>
      </c>
      <c r="K48" s="29"/>
      <c r="L48" s="34"/>
      <c r="M48" s="40"/>
    </row>
    <row r="49" spans="1:13" ht="15.75">
      <c r="A49" s="30"/>
      <c r="B49" s="34"/>
      <c r="C49" s="34"/>
      <c r="D49" s="110" t="s">
        <v>54</v>
      </c>
      <c r="E49" s="110"/>
      <c r="F49" s="145">
        <v>0</v>
      </c>
      <c r="G49" s="145"/>
      <c r="H49" s="189">
        <v>0</v>
      </c>
      <c r="I49" s="189"/>
      <c r="J49" s="62">
        <f t="shared" si="0"/>
        <v>0</v>
      </c>
      <c r="K49" s="29"/>
      <c r="L49" s="34"/>
      <c r="M49" s="40"/>
    </row>
    <row r="50" spans="1:13" ht="15.75">
      <c r="A50" s="30"/>
      <c r="B50" s="34"/>
      <c r="C50" s="34"/>
      <c r="D50" s="110" t="s">
        <v>55</v>
      </c>
      <c r="E50" s="110"/>
      <c r="F50" s="145">
        <v>0</v>
      </c>
      <c r="G50" s="145"/>
      <c r="H50" s="189">
        <v>0</v>
      </c>
      <c r="I50" s="189"/>
      <c r="J50" s="62">
        <f t="shared" si="0"/>
        <v>0</v>
      </c>
      <c r="K50" s="29"/>
      <c r="L50" s="34"/>
      <c r="M50" s="40"/>
    </row>
    <row r="51" spans="1:13" ht="15.75">
      <c r="A51" s="30"/>
      <c r="B51" s="34"/>
      <c r="C51" s="34"/>
      <c r="D51" s="110" t="s">
        <v>56</v>
      </c>
      <c r="E51" s="110"/>
      <c r="F51" s="145">
        <v>0</v>
      </c>
      <c r="G51" s="145"/>
      <c r="H51" s="189">
        <v>0</v>
      </c>
      <c r="I51" s="189"/>
      <c r="J51" s="62">
        <f t="shared" si="0"/>
        <v>0</v>
      </c>
      <c r="K51" s="29"/>
      <c r="L51" s="34"/>
      <c r="M51" s="40"/>
    </row>
    <row r="52" spans="1:13" ht="15.75">
      <c r="A52" s="30"/>
      <c r="B52" s="34"/>
      <c r="C52" s="34"/>
      <c r="D52" s="110" t="s">
        <v>57</v>
      </c>
      <c r="E52" s="110"/>
      <c r="F52" s="145">
        <v>0</v>
      </c>
      <c r="G52" s="145"/>
      <c r="H52" s="189">
        <v>0</v>
      </c>
      <c r="I52" s="189"/>
      <c r="J52" s="62">
        <f t="shared" si="0"/>
        <v>0</v>
      </c>
      <c r="K52" s="29"/>
      <c r="L52" s="34"/>
      <c r="M52" s="40"/>
    </row>
    <row r="53" spans="1:13" ht="15.75">
      <c r="A53" s="30"/>
      <c r="B53" s="34"/>
      <c r="C53" s="34"/>
      <c r="D53" s="110" t="s">
        <v>58</v>
      </c>
      <c r="E53" s="110"/>
      <c r="F53" s="145">
        <v>0</v>
      </c>
      <c r="G53" s="145"/>
      <c r="H53" s="189">
        <v>0</v>
      </c>
      <c r="I53" s="189"/>
      <c r="J53" s="62">
        <f t="shared" si="0"/>
        <v>0</v>
      </c>
      <c r="K53" s="29"/>
      <c r="L53" s="34"/>
      <c r="M53" s="40"/>
    </row>
    <row r="54" spans="1:13" ht="15.75">
      <c r="A54" s="30"/>
      <c r="B54" s="34"/>
      <c r="C54" s="34"/>
      <c r="D54" s="33" t="s">
        <v>59</v>
      </c>
      <c r="E54" s="33"/>
      <c r="F54" s="34"/>
      <c r="G54" s="34"/>
      <c r="H54" s="34"/>
      <c r="I54" s="34"/>
      <c r="J54" s="63">
        <f>SUM(J43:J53)</f>
        <v>0</v>
      </c>
      <c r="K54" s="64"/>
      <c r="L54" s="34"/>
      <c r="M54" s="40"/>
    </row>
    <row r="55" spans="1:13" ht="15.75">
      <c r="A55" s="30"/>
      <c r="B55" s="34"/>
      <c r="C55" s="34"/>
      <c r="D55" s="34"/>
      <c r="E55" s="34"/>
      <c r="F55" s="34"/>
      <c r="G55" s="34"/>
      <c r="H55" s="34"/>
      <c r="I55" s="34"/>
      <c r="J55" s="34"/>
      <c r="K55" s="34"/>
      <c r="L55" s="34"/>
      <c r="M55" s="40"/>
    </row>
    <row r="56" spans="1:13" ht="15.75">
      <c r="A56" s="53" t="s">
        <v>138</v>
      </c>
      <c r="B56" s="31"/>
      <c r="C56" s="31"/>
      <c r="D56" s="31"/>
      <c r="E56" s="31"/>
      <c r="F56" s="187" t="s">
        <v>61</v>
      </c>
      <c r="G56" s="187"/>
      <c r="H56" s="65">
        <f>SUM(J43:J53)</f>
        <v>0</v>
      </c>
      <c r="I56" s="65"/>
      <c r="J56" s="54" t="s">
        <v>62</v>
      </c>
      <c r="K56" s="31"/>
      <c r="L56" s="31"/>
      <c r="M56" s="32"/>
    </row>
    <row r="57" spans="1:13" ht="15.75">
      <c r="A57" s="66"/>
      <c r="B57" s="67"/>
      <c r="C57" s="67"/>
      <c r="D57" s="67"/>
      <c r="E57" s="67"/>
      <c r="F57" s="155" t="s">
        <v>63</v>
      </c>
      <c r="G57" s="155"/>
      <c r="H57" s="68">
        <f>ROUND(220*_xlfn.XLOOKUP(F26,Tables!A2:A10,Tables!B2:B10)*SQRT(H56), -3)</f>
        <v>0</v>
      </c>
      <c r="I57" s="68"/>
      <c r="J57" s="69" t="s">
        <v>64</v>
      </c>
      <c r="K57" s="67"/>
      <c r="L57" s="67"/>
      <c r="M57" s="70"/>
    </row>
    <row r="58" spans="1:13" ht="15.75">
      <c r="A58" s="34"/>
      <c r="B58" s="34"/>
      <c r="C58" s="34"/>
      <c r="D58" s="34"/>
      <c r="E58" s="34"/>
      <c r="F58" s="34"/>
      <c r="G58" s="34"/>
      <c r="H58" s="34"/>
      <c r="I58" s="34"/>
      <c r="J58" s="34"/>
      <c r="K58" s="34"/>
      <c r="L58" s="34"/>
      <c r="M58" s="34"/>
    </row>
    <row r="59" spans="1:13" ht="15.75">
      <c r="A59" s="53" t="s">
        <v>65</v>
      </c>
      <c r="B59" s="54" t="s">
        <v>66</v>
      </c>
      <c r="C59" s="54"/>
      <c r="D59" s="54"/>
      <c r="E59" s="54"/>
      <c r="F59" s="54"/>
      <c r="G59" s="54"/>
      <c r="H59" s="31"/>
      <c r="I59" s="31"/>
      <c r="J59" s="31"/>
      <c r="K59" s="31"/>
      <c r="L59" s="31"/>
      <c r="M59" s="32"/>
    </row>
    <row r="60" spans="1:13" ht="15.75">
      <c r="A60" s="30"/>
      <c r="B60" s="34"/>
      <c r="C60" s="34"/>
      <c r="D60" s="34"/>
      <c r="E60" s="34"/>
      <c r="F60" s="34"/>
      <c r="G60" s="34"/>
      <c r="H60" s="34"/>
      <c r="I60" s="34"/>
      <c r="J60" s="34"/>
      <c r="K60" s="34"/>
      <c r="L60" s="34"/>
      <c r="M60" s="40"/>
    </row>
    <row r="61" spans="1:13" ht="15.75">
      <c r="A61" s="30"/>
      <c r="B61" s="34" t="s">
        <v>67</v>
      </c>
      <c r="C61" s="34"/>
      <c r="D61" s="34"/>
      <c r="E61" s="34"/>
      <c r="F61" s="34"/>
      <c r="G61" s="34"/>
      <c r="H61" s="34"/>
      <c r="I61" s="34"/>
      <c r="J61" s="34"/>
      <c r="K61" s="34"/>
      <c r="L61" s="34"/>
      <c r="M61" s="40"/>
    </row>
    <row r="62" spans="1:13" ht="15.75">
      <c r="A62" s="30"/>
      <c r="B62" s="34"/>
      <c r="C62" s="34"/>
      <c r="D62" s="34"/>
      <c r="E62" s="34"/>
      <c r="F62" s="34"/>
      <c r="G62" s="34"/>
      <c r="H62" s="34"/>
      <c r="I62" s="34"/>
      <c r="J62" s="34"/>
      <c r="K62" s="34"/>
      <c r="L62" s="34"/>
      <c r="M62" s="40"/>
    </row>
    <row r="63" spans="1:13" ht="15.75">
      <c r="A63" s="30"/>
      <c r="B63" s="34"/>
      <c r="C63" s="34"/>
      <c r="D63" s="34"/>
      <c r="E63" s="34"/>
      <c r="F63" s="161" t="s">
        <v>139</v>
      </c>
      <c r="G63" s="161"/>
      <c r="H63" s="161"/>
      <c r="I63" s="33"/>
      <c r="J63" s="36"/>
      <c r="K63" s="34"/>
      <c r="L63" s="34"/>
      <c r="M63" s="40"/>
    </row>
    <row r="64" spans="1:13" ht="15.75">
      <c r="A64" s="30"/>
      <c r="B64" s="34"/>
      <c r="C64" s="34"/>
      <c r="D64" s="34"/>
      <c r="E64" s="34"/>
      <c r="F64" s="144" t="s">
        <v>69</v>
      </c>
      <c r="G64" s="144"/>
      <c r="H64" s="61">
        <v>-0.25</v>
      </c>
      <c r="I64" s="61"/>
      <c r="J64" s="71"/>
      <c r="K64" s="34"/>
      <c r="L64" s="34"/>
      <c r="M64" s="40"/>
    </row>
    <row r="65" spans="1:13" ht="15.75">
      <c r="A65" s="30"/>
      <c r="B65" s="34"/>
      <c r="C65" s="34"/>
      <c r="D65" s="34"/>
      <c r="E65" s="34"/>
      <c r="F65" s="144" t="s">
        <v>70</v>
      </c>
      <c r="G65" s="144"/>
      <c r="H65" s="61">
        <v>-0.15</v>
      </c>
      <c r="I65" s="61"/>
      <c r="J65" s="34"/>
      <c r="K65" s="34"/>
      <c r="L65" s="34"/>
      <c r="M65" s="40"/>
    </row>
    <row r="66" spans="1:13" ht="15.75">
      <c r="A66" s="30"/>
      <c r="B66" s="34"/>
      <c r="C66" s="34"/>
      <c r="D66" s="34"/>
      <c r="E66" s="34"/>
      <c r="F66" s="144" t="s">
        <v>71</v>
      </c>
      <c r="G66" s="144"/>
      <c r="H66" s="61">
        <v>0</v>
      </c>
      <c r="I66" s="61"/>
      <c r="J66" s="34"/>
      <c r="K66" s="34"/>
      <c r="L66" s="34"/>
      <c r="M66" s="40"/>
    </row>
    <row r="67" spans="1:13" ht="15.75">
      <c r="A67" s="30"/>
      <c r="B67" s="34"/>
      <c r="C67" s="34"/>
      <c r="D67" s="34"/>
      <c r="E67" s="34"/>
      <c r="F67" s="144" t="s">
        <v>72</v>
      </c>
      <c r="G67" s="144"/>
      <c r="H67" s="61">
        <v>0.15</v>
      </c>
      <c r="I67" s="61"/>
      <c r="J67" s="34"/>
      <c r="K67" s="34"/>
      <c r="L67" s="34"/>
      <c r="M67" s="40"/>
    </row>
    <row r="68" spans="1:13" ht="15.75">
      <c r="A68" s="30"/>
      <c r="B68" s="34"/>
      <c r="C68" s="34"/>
      <c r="D68" s="34"/>
      <c r="E68" s="34"/>
      <c r="F68" s="144" t="s">
        <v>73</v>
      </c>
      <c r="G68" s="144"/>
      <c r="H68" s="61">
        <v>0.25</v>
      </c>
      <c r="I68" s="61"/>
      <c r="J68" s="34"/>
      <c r="K68" s="34"/>
      <c r="L68" s="34"/>
      <c r="M68" s="40"/>
    </row>
    <row r="69" spans="1:13" ht="15.75">
      <c r="A69" s="30"/>
      <c r="B69" s="34"/>
      <c r="C69" s="34"/>
      <c r="D69" s="34"/>
      <c r="E69" s="34"/>
      <c r="F69" s="34"/>
      <c r="G69" s="34"/>
      <c r="H69" s="34"/>
      <c r="I69" s="34"/>
      <c r="J69" s="34"/>
      <c r="K69" s="34"/>
      <c r="L69" s="34"/>
      <c r="M69" s="40"/>
    </row>
    <row r="70" spans="1:13" ht="15.75">
      <c r="A70" s="30"/>
      <c r="B70" s="34"/>
      <c r="C70" s="34"/>
      <c r="D70" s="34"/>
      <c r="E70" s="34"/>
      <c r="F70" s="226" t="s">
        <v>74</v>
      </c>
      <c r="G70" s="226"/>
      <c r="H70" s="227"/>
      <c r="I70" s="227"/>
      <c r="J70" s="227"/>
      <c r="K70" s="34"/>
      <c r="L70" s="34"/>
      <c r="M70" s="40"/>
    </row>
    <row r="71" spans="1:13" ht="15.75">
      <c r="A71" s="30"/>
      <c r="B71" s="34"/>
      <c r="C71" s="34"/>
      <c r="D71" s="34"/>
      <c r="E71" s="34"/>
      <c r="F71" s="34"/>
      <c r="G71" s="34"/>
      <c r="H71" s="34"/>
      <c r="I71" s="34"/>
      <c r="J71" s="34"/>
      <c r="K71" s="34"/>
      <c r="L71" s="34"/>
      <c r="M71" s="40"/>
    </row>
    <row r="72" spans="1:13" ht="16.5" thickBot="1">
      <c r="A72" s="30"/>
      <c r="B72" s="34"/>
      <c r="C72" s="34"/>
      <c r="D72" s="34"/>
      <c r="E72" s="34"/>
      <c r="F72" s="218" t="s">
        <v>75</v>
      </c>
      <c r="G72" s="218"/>
      <c r="H72" s="33" t="s">
        <v>76</v>
      </c>
      <c r="I72" s="33"/>
      <c r="J72" s="34"/>
      <c r="K72" s="34"/>
      <c r="L72" s="34"/>
      <c r="M72" s="40"/>
    </row>
    <row r="73" spans="1:13" ht="15.6" customHeight="1" thickBot="1">
      <c r="A73" s="30"/>
      <c r="B73" s="34"/>
      <c r="C73" s="34"/>
      <c r="D73" s="34"/>
      <c r="E73" s="34"/>
      <c r="F73" s="108" t="s">
        <v>30</v>
      </c>
      <c r="G73" s="127" t="s">
        <v>31</v>
      </c>
      <c r="H73" s="72">
        <f>_xlfn.XLOOKUP(F73, Tables!A15:A20, Tables!B15:B20)</f>
        <v>0</v>
      </c>
      <c r="I73" s="72"/>
      <c r="J73" s="34"/>
      <c r="K73" s="34"/>
      <c r="L73" s="34"/>
      <c r="M73" s="40"/>
    </row>
    <row r="74" spans="1:13" ht="15.75">
      <c r="A74" s="30"/>
      <c r="B74" s="34"/>
      <c r="C74" s="34"/>
      <c r="D74" s="34"/>
      <c r="E74" s="34"/>
      <c r="F74" s="34"/>
      <c r="G74" s="34"/>
      <c r="H74" s="34"/>
      <c r="I74" s="34"/>
      <c r="J74" s="34"/>
      <c r="K74" s="34"/>
      <c r="L74" s="34"/>
      <c r="M74" s="40"/>
    </row>
    <row r="75" spans="1:13" ht="15.75">
      <c r="A75" s="30"/>
      <c r="B75" s="34"/>
      <c r="C75" s="34"/>
      <c r="D75" s="34"/>
      <c r="E75" s="34"/>
      <c r="F75" s="182" t="s">
        <v>77</v>
      </c>
      <c r="G75" s="182"/>
      <c r="H75" s="73">
        <f>H57*H73</f>
        <v>0</v>
      </c>
      <c r="I75" s="73"/>
      <c r="J75" s="36" t="s">
        <v>78</v>
      </c>
      <c r="K75" s="34"/>
      <c r="L75" s="34"/>
      <c r="M75" s="40"/>
    </row>
    <row r="76" spans="1:13" ht="15.75">
      <c r="A76" s="30"/>
      <c r="B76" s="34"/>
      <c r="C76" s="34"/>
      <c r="D76" s="34"/>
      <c r="E76" s="34"/>
      <c r="F76" s="182" t="s">
        <v>79</v>
      </c>
      <c r="G76" s="182"/>
      <c r="H76" s="73">
        <f>H57+H75</f>
        <v>0</v>
      </c>
      <c r="I76" s="73"/>
      <c r="J76" s="36" t="s">
        <v>80</v>
      </c>
      <c r="K76" s="34"/>
      <c r="L76" s="34"/>
      <c r="M76" s="40"/>
    </row>
    <row r="77" spans="1:13" ht="15.75">
      <c r="A77" s="30"/>
      <c r="B77" s="34"/>
      <c r="C77" s="34"/>
      <c r="D77" s="34"/>
      <c r="E77" s="34"/>
      <c r="F77" s="34"/>
      <c r="G77" s="34"/>
      <c r="H77" s="34"/>
      <c r="I77" s="34"/>
      <c r="J77" s="34"/>
      <c r="K77" s="34"/>
      <c r="L77" s="34"/>
      <c r="M77" s="40"/>
    </row>
    <row r="78" spans="1:13" ht="15.75">
      <c r="A78" s="66" t="s">
        <v>81</v>
      </c>
      <c r="B78" s="69"/>
      <c r="C78" s="69"/>
      <c r="D78" s="67"/>
      <c r="E78" s="67"/>
      <c r="F78" s="67"/>
      <c r="G78" s="67"/>
      <c r="H78" s="67"/>
      <c r="I78" s="67"/>
      <c r="J78" s="67"/>
      <c r="K78" s="67"/>
      <c r="L78" s="67"/>
      <c r="M78" s="70"/>
    </row>
    <row r="79" spans="1:13" ht="15.75">
      <c r="A79" s="34"/>
      <c r="B79" s="34"/>
      <c r="C79" s="34"/>
      <c r="D79" s="34"/>
      <c r="E79" s="34"/>
      <c r="F79" s="34"/>
      <c r="G79" s="34"/>
      <c r="H79" s="34"/>
      <c r="I79" s="34"/>
      <c r="J79" s="34"/>
      <c r="K79" s="34"/>
      <c r="L79" s="34"/>
      <c r="M79" s="34"/>
    </row>
    <row r="80" spans="1:13" ht="15.75">
      <c r="A80" s="53" t="s">
        <v>82</v>
      </c>
      <c r="B80" s="54" t="s">
        <v>83</v>
      </c>
      <c r="C80" s="54"/>
      <c r="D80" s="54"/>
      <c r="E80" s="54"/>
      <c r="F80" s="54"/>
      <c r="G80" s="54"/>
      <c r="H80" s="31"/>
      <c r="I80" s="31"/>
      <c r="J80" s="31"/>
      <c r="K80" s="31"/>
      <c r="L80" s="31"/>
      <c r="M80" s="32"/>
    </row>
    <row r="81" spans="1:13" ht="15.75">
      <c r="A81" s="30"/>
      <c r="B81" s="34"/>
      <c r="C81" s="34"/>
      <c r="D81" s="34"/>
      <c r="E81" s="34"/>
      <c r="F81" s="34"/>
      <c r="G81" s="34"/>
      <c r="H81" s="34"/>
      <c r="I81" s="34"/>
      <c r="J81" s="34"/>
      <c r="K81" s="34"/>
      <c r="L81" s="34"/>
      <c r="M81" s="40"/>
    </row>
    <row r="82" spans="1:13" ht="15.75">
      <c r="A82" s="30"/>
      <c r="B82" s="34" t="s">
        <v>84</v>
      </c>
      <c r="C82" s="34"/>
      <c r="D82" s="34"/>
      <c r="E82" s="34"/>
      <c r="F82" s="34"/>
      <c r="G82" s="34"/>
      <c r="H82" s="34"/>
      <c r="I82" s="34"/>
      <c r="J82" s="34"/>
      <c r="K82" s="34"/>
      <c r="L82" s="34"/>
      <c r="M82" s="40"/>
    </row>
    <row r="83" spans="1:13" ht="15.75">
      <c r="A83" s="30"/>
      <c r="B83" s="34"/>
      <c r="C83" s="34"/>
      <c r="D83" s="34"/>
      <c r="E83" s="34"/>
      <c r="F83" s="34"/>
      <c r="G83" s="34"/>
      <c r="H83" s="34"/>
      <c r="I83" s="34"/>
      <c r="J83" s="34"/>
      <c r="K83" s="34"/>
      <c r="L83" s="34"/>
      <c r="M83" s="40"/>
    </row>
    <row r="84" spans="1:13" ht="16.5" thickBot="1">
      <c r="A84" s="30"/>
      <c r="B84" s="34"/>
      <c r="C84" s="34"/>
      <c r="D84" s="34"/>
      <c r="E84" s="34"/>
      <c r="F84" s="34"/>
      <c r="G84" s="34"/>
      <c r="H84" s="74" t="s">
        <v>34</v>
      </c>
      <c r="I84" s="74"/>
      <c r="J84" s="74" t="s">
        <v>85</v>
      </c>
      <c r="K84" s="75" t="s">
        <v>86</v>
      </c>
      <c r="L84" s="34"/>
      <c r="M84" s="40"/>
    </row>
    <row r="85" spans="1:13" ht="15.6" customHeight="1" thickBot="1">
      <c r="A85" s="30"/>
      <c r="B85" s="34"/>
      <c r="C85" s="144" t="s">
        <v>87</v>
      </c>
      <c r="D85" s="144"/>
      <c r="E85" s="144"/>
      <c r="F85" s="144"/>
      <c r="G85" s="154"/>
      <c r="H85" s="108" t="s">
        <v>30</v>
      </c>
      <c r="I85" s="127" t="s">
        <v>31</v>
      </c>
      <c r="J85" s="61">
        <v>-0.3</v>
      </c>
      <c r="K85" s="61">
        <f>_xlfn.XLOOKUP(H85, Tables!A23:A26, Tables!B23:B26)</f>
        <v>0</v>
      </c>
      <c r="L85" s="34"/>
      <c r="M85" s="40"/>
    </row>
    <row r="86" spans="1:13" ht="15.6" customHeight="1" thickBot="1">
      <c r="A86" s="30"/>
      <c r="B86" s="34"/>
      <c r="C86" s="144" t="s">
        <v>88</v>
      </c>
      <c r="D86" s="144"/>
      <c r="E86" s="144"/>
      <c r="F86" s="144"/>
      <c r="G86" s="154"/>
      <c r="H86" s="108" t="s">
        <v>30</v>
      </c>
      <c r="I86" s="127" t="s">
        <v>31</v>
      </c>
      <c r="J86" s="61">
        <v>-0.1</v>
      </c>
      <c r="K86" s="61">
        <f>IF($H$85="No",0,_xlfn.XLOOKUP(H86,Tables!A28:A31,Tables!B28:B31))</f>
        <v>0</v>
      </c>
      <c r="L86" s="34"/>
      <c r="M86" s="40"/>
    </row>
    <row r="87" spans="1:13" ht="15" customHeight="1" thickBot="1">
      <c r="A87" s="30"/>
      <c r="B87" s="34"/>
      <c r="C87" s="34"/>
      <c r="D87" s="34"/>
      <c r="E87" s="34"/>
      <c r="F87" s="144" t="s">
        <v>90</v>
      </c>
      <c r="G87" s="154"/>
      <c r="H87" s="109" t="s">
        <v>30</v>
      </c>
      <c r="I87" s="127" t="s">
        <v>31</v>
      </c>
      <c r="J87" s="61">
        <v>-0.1</v>
      </c>
      <c r="K87" s="61">
        <f>IF($H$85="No",0,_xlfn.XLOOKUP(H87,Tables!A28:A31,Tables!B28:B31))</f>
        <v>0</v>
      </c>
      <c r="L87" s="34"/>
      <c r="M87" s="40"/>
    </row>
    <row r="88" spans="1:13" ht="15.75">
      <c r="A88" s="30"/>
      <c r="B88" s="34"/>
      <c r="C88" s="34"/>
      <c r="D88" s="34"/>
      <c r="E88" s="34"/>
      <c r="F88" s="34"/>
      <c r="G88" s="34"/>
      <c r="H88" s="34"/>
      <c r="I88" s="34"/>
      <c r="J88" s="76"/>
      <c r="K88" s="34"/>
      <c r="L88" s="34"/>
      <c r="M88" s="40"/>
    </row>
    <row r="89" spans="1:13" ht="15.75">
      <c r="A89" s="30"/>
      <c r="B89" s="34"/>
      <c r="C89" s="34"/>
      <c r="D89" s="34"/>
      <c r="E89" s="34"/>
      <c r="F89" s="202" t="s">
        <v>91</v>
      </c>
      <c r="G89" s="202"/>
      <c r="H89" s="34"/>
      <c r="I89" s="34"/>
      <c r="J89" s="34"/>
      <c r="K89" s="34"/>
      <c r="L89" s="34"/>
      <c r="M89" s="40"/>
    </row>
    <row r="90" spans="1:13" ht="15.75">
      <c r="A90" s="30"/>
      <c r="B90" s="34"/>
      <c r="C90" s="34"/>
      <c r="D90" s="34"/>
      <c r="E90" s="34"/>
      <c r="F90" s="202" t="s">
        <v>92</v>
      </c>
      <c r="G90" s="202"/>
      <c r="H90" s="34"/>
      <c r="I90" s="34"/>
      <c r="J90" s="34"/>
      <c r="K90" s="34"/>
      <c r="L90" s="34"/>
      <c r="M90" s="40"/>
    </row>
    <row r="91" spans="1:13" ht="15.75">
      <c r="A91" s="30"/>
      <c r="B91" s="34"/>
      <c r="C91" s="34"/>
      <c r="D91" s="34"/>
      <c r="E91" s="34"/>
      <c r="F91" s="34"/>
      <c r="G91" s="34"/>
      <c r="H91" s="34"/>
      <c r="I91" s="34"/>
      <c r="J91" s="34"/>
      <c r="K91" s="34"/>
      <c r="L91" s="34"/>
      <c r="M91" s="40"/>
    </row>
    <row r="92" spans="1:13" ht="15.75">
      <c r="A92" s="30"/>
      <c r="B92" s="34"/>
      <c r="C92" s="34"/>
      <c r="D92" s="34"/>
      <c r="E92" s="34"/>
      <c r="F92" s="192" t="s">
        <v>77</v>
      </c>
      <c r="G92" s="192"/>
      <c r="H92" s="77">
        <f>SUM(K85:K87)</f>
        <v>0</v>
      </c>
      <c r="I92" s="77"/>
      <c r="J92" s="36" t="s">
        <v>93</v>
      </c>
      <c r="K92" s="29"/>
      <c r="L92" s="34"/>
      <c r="M92" s="40"/>
    </row>
    <row r="93" spans="1:13" ht="15.75">
      <c r="A93" s="78"/>
      <c r="B93" s="67"/>
      <c r="C93" s="67"/>
      <c r="D93" s="67"/>
      <c r="E93" s="67"/>
      <c r="F93" s="201" t="s">
        <v>94</v>
      </c>
      <c r="G93" s="201"/>
      <c r="H93" s="68">
        <f>H76*H92</f>
        <v>0</v>
      </c>
      <c r="I93" s="68"/>
      <c r="J93" s="69" t="s">
        <v>95</v>
      </c>
      <c r="K93" s="79"/>
      <c r="L93" s="67"/>
      <c r="M93" s="70"/>
    </row>
    <row r="94" spans="1:13" ht="15.75">
      <c r="A94" s="34"/>
      <c r="B94" s="34"/>
      <c r="C94" s="34"/>
      <c r="D94" s="34"/>
      <c r="E94" s="34"/>
      <c r="F94" s="34"/>
      <c r="G94" s="34"/>
      <c r="H94" s="34"/>
      <c r="I94" s="34"/>
      <c r="J94" s="34"/>
      <c r="K94" s="34"/>
      <c r="L94" s="34"/>
      <c r="M94" s="34"/>
    </row>
    <row r="95" spans="1:13" ht="15.75">
      <c r="A95" s="53" t="s">
        <v>96</v>
      </c>
      <c r="B95" s="54" t="s">
        <v>140</v>
      </c>
      <c r="C95" s="54"/>
      <c r="D95" s="54"/>
      <c r="E95" s="54"/>
      <c r="F95" s="54"/>
      <c r="G95" s="54"/>
      <c r="H95" s="31"/>
      <c r="I95" s="31"/>
      <c r="J95" s="31"/>
      <c r="K95" s="31"/>
      <c r="L95" s="31"/>
      <c r="M95" s="32"/>
    </row>
    <row r="96" spans="1:13" ht="15.75">
      <c r="A96" s="80"/>
      <c r="B96" s="36"/>
      <c r="C96" s="36"/>
      <c r="D96" s="36"/>
      <c r="E96" s="36"/>
      <c r="F96" s="36"/>
      <c r="G96" s="36"/>
      <c r="H96" s="34"/>
      <c r="I96" s="34"/>
      <c r="J96" s="34"/>
      <c r="K96" s="34"/>
      <c r="L96" s="34"/>
      <c r="M96" s="40"/>
    </row>
    <row r="97" spans="1:14" ht="42" customHeight="1">
      <c r="A97" s="30"/>
      <c r="B97" s="147" t="s">
        <v>98</v>
      </c>
      <c r="C97" s="147"/>
      <c r="D97" s="147"/>
      <c r="E97" s="147"/>
      <c r="F97" s="147"/>
      <c r="G97" s="147"/>
      <c r="H97" s="147"/>
      <c r="I97" s="147"/>
      <c r="J97" s="147"/>
      <c r="K97" s="147"/>
      <c r="L97" s="147"/>
      <c r="M97" s="40"/>
    </row>
    <row r="98" spans="1:14" ht="15.75">
      <c r="A98" s="30"/>
      <c r="B98" s="39"/>
      <c r="C98" s="39"/>
      <c r="D98" s="34"/>
      <c r="E98" s="34"/>
      <c r="F98" s="34"/>
      <c r="G98" s="34"/>
      <c r="H98" s="34"/>
      <c r="I98" s="34"/>
      <c r="J98" s="34"/>
      <c r="K98" s="34"/>
      <c r="L98" s="34"/>
      <c r="M98" s="40"/>
    </row>
    <row r="99" spans="1:14" ht="14.45" customHeight="1">
      <c r="A99" s="30"/>
      <c r="B99" s="147" t="s">
        <v>141</v>
      </c>
      <c r="C99" s="147"/>
      <c r="D99" s="147"/>
      <c r="E99" s="147"/>
      <c r="F99" s="147"/>
      <c r="G99" s="147"/>
      <c r="H99" s="147"/>
      <c r="I99" s="147"/>
      <c r="J99" s="147"/>
      <c r="K99" s="147"/>
      <c r="L99" s="147"/>
      <c r="M99" s="81"/>
    </row>
    <row r="100" spans="1:14" ht="15.75">
      <c r="A100" s="30"/>
      <c r="B100" s="147"/>
      <c r="C100" s="147"/>
      <c r="D100" s="147"/>
      <c r="E100" s="147"/>
      <c r="F100" s="147"/>
      <c r="G100" s="147"/>
      <c r="H100" s="147"/>
      <c r="I100" s="147"/>
      <c r="J100" s="147"/>
      <c r="K100" s="147"/>
      <c r="L100" s="147"/>
      <c r="M100" s="81"/>
      <c r="N100" s="20"/>
    </row>
    <row r="101" spans="1:14" ht="15.75">
      <c r="A101" s="30"/>
      <c r="B101" s="43"/>
      <c r="C101" s="43"/>
      <c r="D101" s="43"/>
      <c r="E101" s="43"/>
      <c r="F101" s="43"/>
      <c r="G101" s="43"/>
      <c r="H101" s="43"/>
      <c r="I101" s="43"/>
      <c r="J101" s="43"/>
      <c r="K101" s="216"/>
      <c r="L101" s="216"/>
      <c r="M101" s="217"/>
      <c r="N101" s="20"/>
    </row>
    <row r="102" spans="1:14" ht="15.75">
      <c r="A102" s="30"/>
      <c r="B102" s="29"/>
      <c r="C102" s="29"/>
      <c r="D102" s="150" t="s">
        <v>110</v>
      </c>
      <c r="E102" s="150"/>
      <c r="F102" s="150" t="s">
        <v>142</v>
      </c>
      <c r="G102" s="150"/>
      <c r="H102" s="195" t="s">
        <v>143</v>
      </c>
      <c r="I102" s="195"/>
      <c r="J102" s="74" t="s">
        <v>144</v>
      </c>
      <c r="K102" s="216"/>
      <c r="L102" s="216"/>
      <c r="M102" s="217"/>
      <c r="N102" s="20"/>
    </row>
    <row r="103" spans="1:14" ht="15.75">
      <c r="A103" s="30"/>
      <c r="B103" s="34"/>
      <c r="C103" s="29"/>
      <c r="D103" s="148" t="s">
        <v>115</v>
      </c>
      <c r="E103" s="148"/>
      <c r="F103" s="197"/>
      <c r="G103" s="197"/>
      <c r="H103" s="196"/>
      <c r="I103" s="196"/>
      <c r="J103" s="82">
        <f>F103*H103</f>
        <v>0</v>
      </c>
      <c r="K103" s="216"/>
      <c r="L103" s="216"/>
      <c r="M103" s="217"/>
      <c r="N103" s="20"/>
    </row>
    <row r="104" spans="1:14" ht="15.75">
      <c r="A104" s="30"/>
      <c r="B104" s="34"/>
      <c r="C104" s="29"/>
      <c r="D104" s="148" t="s">
        <v>145</v>
      </c>
      <c r="E104" s="148"/>
      <c r="F104" s="197"/>
      <c r="G104" s="197"/>
      <c r="H104" s="196"/>
      <c r="I104" s="196"/>
      <c r="J104" s="82">
        <f>F104*H104</f>
        <v>0</v>
      </c>
      <c r="K104" s="216"/>
      <c r="L104" s="216"/>
      <c r="M104" s="217"/>
      <c r="N104" s="20"/>
    </row>
    <row r="105" spans="1:14" ht="15.75">
      <c r="A105" s="30"/>
      <c r="B105" s="34"/>
      <c r="C105" s="29"/>
      <c r="D105" s="148" t="s">
        <v>116</v>
      </c>
      <c r="E105" s="148"/>
      <c r="F105" s="197"/>
      <c r="G105" s="197"/>
      <c r="H105" s="196"/>
      <c r="I105" s="196"/>
      <c r="J105" s="82">
        <f>F105*H105</f>
        <v>0</v>
      </c>
      <c r="K105" s="216"/>
      <c r="L105" s="216"/>
      <c r="M105" s="217"/>
      <c r="N105" s="20"/>
    </row>
    <row r="106" spans="1:14" ht="15.75">
      <c r="A106" s="30"/>
      <c r="B106" s="34"/>
      <c r="C106" s="29"/>
      <c r="D106" s="148" t="s">
        <v>118</v>
      </c>
      <c r="E106" s="148"/>
      <c r="F106" s="197"/>
      <c r="G106" s="197"/>
      <c r="H106" s="196"/>
      <c r="I106" s="196"/>
      <c r="J106" s="82">
        <f>F106*H106</f>
        <v>0</v>
      </c>
      <c r="K106" s="216"/>
      <c r="L106" s="216"/>
      <c r="M106" s="217"/>
      <c r="N106" s="20"/>
    </row>
    <row r="107" spans="1:14" ht="15.75">
      <c r="A107" s="30"/>
      <c r="B107" s="34"/>
      <c r="C107" s="34"/>
      <c r="D107" s="59"/>
      <c r="E107" s="59"/>
      <c r="F107" s="34"/>
      <c r="G107" s="34"/>
      <c r="H107" s="34"/>
      <c r="I107" s="34"/>
      <c r="J107" s="34"/>
      <c r="K107" s="148"/>
      <c r="L107" s="148"/>
      <c r="M107" s="215"/>
      <c r="N107" s="20"/>
    </row>
    <row r="108" spans="1:14" ht="15.75">
      <c r="A108" s="30"/>
      <c r="B108" s="34" t="s">
        <v>106</v>
      </c>
      <c r="C108" s="34"/>
      <c r="D108" s="34"/>
      <c r="E108" s="34"/>
      <c r="F108" s="34"/>
      <c r="G108" s="34"/>
      <c r="H108" s="34"/>
      <c r="I108" s="34"/>
      <c r="J108" s="34"/>
      <c r="K108" s="34"/>
      <c r="L108" s="34"/>
      <c r="M108" s="40"/>
    </row>
    <row r="109" spans="1:14" ht="15.75">
      <c r="A109" s="30"/>
      <c r="B109" s="34" t="s">
        <v>107</v>
      </c>
      <c r="C109" s="34"/>
      <c r="D109" s="34"/>
      <c r="E109" s="34"/>
      <c r="F109" s="34"/>
      <c r="G109" s="34"/>
      <c r="H109" s="34"/>
      <c r="I109" s="34"/>
      <c r="J109" s="34"/>
      <c r="K109" s="34"/>
      <c r="L109" s="34"/>
      <c r="M109" s="40"/>
    </row>
    <row r="110" spans="1:14" ht="15.75">
      <c r="A110" s="30"/>
      <c r="B110" s="147" t="s">
        <v>108</v>
      </c>
      <c r="C110" s="147"/>
      <c r="D110" s="147"/>
      <c r="E110" s="147"/>
      <c r="F110" s="147"/>
      <c r="G110" s="147"/>
      <c r="H110" s="147"/>
      <c r="I110" s="147"/>
      <c r="J110" s="147"/>
      <c r="K110" s="34"/>
      <c r="L110" s="34"/>
      <c r="M110" s="40"/>
    </row>
    <row r="111" spans="1:14" ht="15.75">
      <c r="A111" s="30"/>
      <c r="B111" s="147"/>
      <c r="C111" s="147"/>
      <c r="D111" s="147"/>
      <c r="E111" s="147"/>
      <c r="F111" s="147"/>
      <c r="G111" s="147"/>
      <c r="H111" s="147"/>
      <c r="I111" s="147"/>
      <c r="J111" s="147"/>
      <c r="K111" s="34"/>
      <c r="L111" s="34"/>
      <c r="M111" s="40"/>
    </row>
    <row r="112" spans="1:14" ht="15.75">
      <c r="A112" s="30"/>
      <c r="B112" s="212" t="s">
        <v>146</v>
      </c>
      <c r="C112" s="213"/>
      <c r="D112" s="213"/>
      <c r="E112" s="213"/>
      <c r="F112" s="213"/>
      <c r="G112" s="213"/>
      <c r="H112" s="213"/>
      <c r="I112" s="213"/>
      <c r="J112" s="213"/>
      <c r="K112" s="34"/>
      <c r="L112" s="34"/>
      <c r="M112" s="40"/>
    </row>
    <row r="113" spans="1:13" ht="15.75">
      <c r="A113" s="30"/>
      <c r="B113" s="83"/>
      <c r="C113" s="39"/>
      <c r="D113" s="39"/>
      <c r="E113" s="39"/>
      <c r="F113" s="39"/>
      <c r="G113" s="39"/>
      <c r="H113" s="39"/>
      <c r="I113" s="39"/>
      <c r="J113" s="39"/>
      <c r="K113" s="34"/>
      <c r="L113" s="34"/>
      <c r="M113" s="40"/>
    </row>
    <row r="114" spans="1:13" ht="15.75">
      <c r="A114" s="30"/>
      <c r="B114" s="43"/>
      <c r="C114" s="43"/>
      <c r="D114" s="43"/>
      <c r="E114" s="43"/>
      <c r="F114" s="43"/>
      <c r="G114" s="43"/>
      <c r="H114" s="43"/>
      <c r="I114" s="43"/>
      <c r="J114" s="43"/>
      <c r="K114" s="34"/>
      <c r="L114" s="34"/>
      <c r="M114" s="40"/>
    </row>
    <row r="115" spans="1:13" s="131" customFormat="1" ht="23.45" customHeight="1" thickBot="1">
      <c r="A115" s="128"/>
      <c r="B115" s="129" t="s">
        <v>110</v>
      </c>
      <c r="C115" s="214" t="s">
        <v>147</v>
      </c>
      <c r="D115" s="214"/>
      <c r="E115" s="129"/>
      <c r="F115" s="129" t="s">
        <v>148</v>
      </c>
      <c r="G115" s="129"/>
      <c r="H115" s="129" t="s">
        <v>149</v>
      </c>
      <c r="I115" s="129"/>
      <c r="J115" s="129" t="s">
        <v>113</v>
      </c>
      <c r="K115" s="58" t="s">
        <v>114</v>
      </c>
      <c r="L115" s="41"/>
      <c r="M115" s="130"/>
    </row>
    <row r="116" spans="1:13" ht="15.6" customHeight="1" thickBot="1">
      <c r="A116" s="30"/>
      <c r="B116" s="139" t="s">
        <v>115</v>
      </c>
      <c r="C116" s="206" t="s">
        <v>30</v>
      </c>
      <c r="D116" s="207"/>
      <c r="E116" s="132" t="s">
        <v>31</v>
      </c>
      <c r="F116" s="140" t="s">
        <v>150</v>
      </c>
      <c r="G116" s="132" t="s">
        <v>31</v>
      </c>
      <c r="H116" s="140" t="s">
        <v>151</v>
      </c>
      <c r="I116" s="132" t="s">
        <v>31</v>
      </c>
      <c r="J116" s="141" t="str" cm="1">
        <f t="array" ref="J116">IFERROR(INDEX(Tables!$I$1:$I$118,
MATCH(1,
(Tables!$F$1:$F$118=C116)*
(Tables!$G$1:$G$118=F116)*
(Tables!$H$1:$H$118=H116),
0)
),0)</f>
        <v>0%</v>
      </c>
      <c r="K116" s="142">
        <f>H$76*J116</f>
        <v>0</v>
      </c>
      <c r="L116" s="34"/>
      <c r="M116" s="40"/>
    </row>
    <row r="117" spans="1:13" ht="15.6" customHeight="1" thickBot="1">
      <c r="A117" s="30"/>
      <c r="B117" s="84" t="s">
        <v>145</v>
      </c>
      <c r="C117" s="208" t="s">
        <v>30</v>
      </c>
      <c r="D117" s="209"/>
      <c r="E117" s="127" t="s">
        <v>31</v>
      </c>
      <c r="F117" s="111" t="s">
        <v>150</v>
      </c>
      <c r="G117" s="127" t="s">
        <v>31</v>
      </c>
      <c r="H117" s="111" t="s">
        <v>151</v>
      </c>
      <c r="I117" s="127" t="s">
        <v>31</v>
      </c>
      <c r="J117" s="85" t="str" cm="1">
        <f t="array" ref="J117">IFERROR(INDEX(Tables!$I$1:$I$118,
MATCH(1,
(Tables!$F$1:$F$118=C117)*
(Tables!$G$1:$G$118=F117)*
(Tables!$H$1:$H$118=H117),
0)
),0)</f>
        <v>0%</v>
      </c>
      <c r="K117" s="60">
        <f>H$76*J117</f>
        <v>0</v>
      </c>
      <c r="L117" s="34"/>
      <c r="M117" s="40"/>
    </row>
    <row r="118" spans="1:13" ht="15.6" customHeight="1" thickBot="1">
      <c r="A118" s="30"/>
      <c r="B118" s="84" t="s">
        <v>116</v>
      </c>
      <c r="C118" s="208" t="s">
        <v>30</v>
      </c>
      <c r="D118" s="209"/>
      <c r="E118" s="127" t="s">
        <v>31</v>
      </c>
      <c r="F118" s="111" t="s">
        <v>150</v>
      </c>
      <c r="G118" s="127" t="s">
        <v>31</v>
      </c>
      <c r="H118" s="111" t="s">
        <v>151</v>
      </c>
      <c r="I118" s="127" t="s">
        <v>31</v>
      </c>
      <c r="J118" s="85" t="str" cm="1">
        <f t="array" ref="J118">IFERROR(INDEX(Tables!$I$1:$I$118,
MATCH(1,
(Tables!$F$1:$F$118=C118)*
(Tables!$G$1:$G$118=F118)*
(Tables!$H$1:$H$118=H118),
0)
),0)</f>
        <v>0%</v>
      </c>
      <c r="K118" s="60">
        <f>H$76*J118</f>
        <v>0</v>
      </c>
      <c r="L118" s="34"/>
      <c r="M118" s="40"/>
    </row>
    <row r="119" spans="1:13" ht="15" customHeight="1" thickBot="1">
      <c r="A119" s="30"/>
      <c r="B119" s="84" t="s">
        <v>118</v>
      </c>
      <c r="C119" s="210" t="s">
        <v>30</v>
      </c>
      <c r="D119" s="211"/>
      <c r="E119" s="127" t="s">
        <v>31</v>
      </c>
      <c r="F119" s="111" t="s">
        <v>150</v>
      </c>
      <c r="G119" s="127" t="s">
        <v>31</v>
      </c>
      <c r="H119" s="112" t="s">
        <v>151</v>
      </c>
      <c r="I119" s="127" t="s">
        <v>31</v>
      </c>
      <c r="J119" s="85" t="str" cm="1">
        <f t="array" ref="J119">IFERROR(INDEX(Tables!$I$1:$I$118,
MATCH(1,
(Tables!$F$1:$F$118=C119)*
(Tables!$G$1:$G$118=F119)*
(Tables!$H$1:$H$118=H119),
0)
),0)</f>
        <v>0%</v>
      </c>
      <c r="K119" s="60">
        <f t="shared" ref="K119" si="1">H$76*J119</f>
        <v>0</v>
      </c>
      <c r="L119" s="34"/>
      <c r="M119" s="40"/>
    </row>
    <row r="120" spans="1:13" ht="15.75">
      <c r="A120" s="30"/>
      <c r="B120" s="34"/>
      <c r="C120" s="34"/>
      <c r="D120" s="34"/>
      <c r="E120" s="34"/>
      <c r="F120" s="34"/>
      <c r="G120" s="34"/>
      <c r="H120" s="59"/>
      <c r="I120" s="59"/>
      <c r="J120" s="86"/>
      <c r="K120" s="34"/>
      <c r="L120" s="34"/>
      <c r="M120" s="40"/>
    </row>
    <row r="121" spans="1:13" ht="15.75">
      <c r="A121" s="78"/>
      <c r="B121" s="67"/>
      <c r="C121" s="67"/>
      <c r="D121" s="67"/>
      <c r="E121" s="67"/>
      <c r="F121" s="155" t="s">
        <v>119</v>
      </c>
      <c r="G121" s="155"/>
      <c r="H121" s="87">
        <f>SUM(K116:K119)</f>
        <v>0</v>
      </c>
      <c r="I121" s="87"/>
      <c r="J121" s="69" t="s">
        <v>80</v>
      </c>
      <c r="K121" s="88"/>
      <c r="L121" s="67"/>
      <c r="M121" s="70"/>
    </row>
    <row r="122" spans="1:13" ht="15.75">
      <c r="A122" s="34"/>
      <c r="B122" s="34"/>
      <c r="C122" s="34"/>
      <c r="D122" s="34"/>
      <c r="E122" s="34"/>
      <c r="F122" s="34"/>
      <c r="G122" s="34"/>
      <c r="H122" s="34"/>
      <c r="I122" s="34"/>
      <c r="J122" s="34"/>
      <c r="K122" s="34"/>
      <c r="L122" s="34"/>
      <c r="M122" s="34"/>
    </row>
    <row r="123" spans="1:13" ht="15.75">
      <c r="A123" s="53" t="s">
        <v>120</v>
      </c>
      <c r="B123" s="54" t="s">
        <v>121</v>
      </c>
      <c r="C123" s="54"/>
      <c r="D123" s="54"/>
      <c r="E123" s="54"/>
      <c r="F123" s="54"/>
      <c r="G123" s="54"/>
      <c r="H123" s="31"/>
      <c r="I123" s="31"/>
      <c r="J123" s="31"/>
      <c r="K123" s="31"/>
      <c r="L123" s="31"/>
      <c r="M123" s="32"/>
    </row>
    <row r="124" spans="1:13" ht="15.75">
      <c r="A124" s="30"/>
      <c r="B124" s="34"/>
      <c r="C124" s="34"/>
      <c r="D124" s="34"/>
      <c r="E124" s="34"/>
      <c r="F124" s="34"/>
      <c r="G124" s="34"/>
      <c r="H124" s="34"/>
      <c r="I124" s="34"/>
      <c r="J124" s="34"/>
      <c r="K124" s="34"/>
      <c r="L124" s="34"/>
      <c r="M124" s="40"/>
    </row>
    <row r="125" spans="1:13" ht="15.75">
      <c r="A125" s="30"/>
      <c r="B125" s="34"/>
      <c r="C125" s="34"/>
      <c r="D125" s="34"/>
      <c r="E125" s="34"/>
      <c r="F125" s="192" t="s">
        <v>122</v>
      </c>
      <c r="G125" s="192"/>
      <c r="H125" s="60">
        <f>H76</f>
        <v>0</v>
      </c>
      <c r="I125" s="193" t="s">
        <v>123</v>
      </c>
      <c r="J125" s="193"/>
      <c r="K125" s="34"/>
      <c r="L125" s="34"/>
      <c r="M125" s="40"/>
    </row>
    <row r="126" spans="1:13" ht="15.75">
      <c r="A126" s="30"/>
      <c r="B126" s="34"/>
      <c r="C126" s="34"/>
      <c r="D126" s="34"/>
      <c r="E126" s="34"/>
      <c r="F126" s="192" t="s">
        <v>124</v>
      </c>
      <c r="G126" s="192"/>
      <c r="H126" s="60">
        <f>H93</f>
        <v>0</v>
      </c>
      <c r="I126" s="193" t="s">
        <v>123</v>
      </c>
      <c r="J126" s="193"/>
      <c r="K126" s="34"/>
      <c r="L126" s="34"/>
      <c r="M126" s="40"/>
    </row>
    <row r="127" spans="1:13" ht="16.5" thickBot="1">
      <c r="A127" s="30"/>
      <c r="B127" s="34"/>
      <c r="C127" s="34"/>
      <c r="D127" s="34"/>
      <c r="E127" s="34"/>
      <c r="F127" s="192" t="s">
        <v>125</v>
      </c>
      <c r="G127" s="192"/>
      <c r="H127" s="89">
        <f>H121</f>
        <v>0</v>
      </c>
      <c r="I127" s="193" t="s">
        <v>123</v>
      </c>
      <c r="J127" s="193"/>
      <c r="K127" s="34"/>
      <c r="L127" s="34"/>
      <c r="M127" s="40"/>
    </row>
    <row r="128" spans="1:13" ht="15.75">
      <c r="A128" s="30"/>
      <c r="B128" s="34"/>
      <c r="C128" s="34"/>
      <c r="D128" s="34"/>
      <c r="E128" s="34"/>
      <c r="F128" s="41"/>
      <c r="G128" s="41"/>
      <c r="H128" s="90"/>
      <c r="I128" s="134"/>
      <c r="J128" s="41"/>
      <c r="K128" s="34"/>
      <c r="L128" s="34"/>
      <c r="M128" s="40"/>
    </row>
    <row r="129" spans="1:13" ht="15.75">
      <c r="A129" s="30"/>
      <c r="B129" s="34"/>
      <c r="C129" s="34"/>
      <c r="D129" s="34"/>
      <c r="E129" s="34"/>
      <c r="F129" s="192" t="s">
        <v>126</v>
      </c>
      <c r="G129" s="192"/>
      <c r="H129" s="63">
        <f>SUM(H125:H127)</f>
        <v>0</v>
      </c>
      <c r="I129" s="194" t="s">
        <v>123</v>
      </c>
      <c r="J129" s="194"/>
      <c r="K129" s="34"/>
      <c r="L129" s="34"/>
      <c r="M129" s="40"/>
    </row>
    <row r="130" spans="1:13" ht="15.75">
      <c r="A130" s="30"/>
      <c r="B130" s="34"/>
      <c r="C130" s="34"/>
      <c r="D130" s="34"/>
      <c r="E130" s="34"/>
      <c r="F130" s="41"/>
      <c r="G130" s="41"/>
      <c r="H130" s="91">
        <f>ROUND(H129,-3)</f>
        <v>0</v>
      </c>
      <c r="I130" s="194" t="s">
        <v>127</v>
      </c>
      <c r="J130" s="194"/>
      <c r="K130" s="34"/>
      <c r="L130" s="34"/>
      <c r="M130" s="40"/>
    </row>
    <row r="131" spans="1:13" ht="15.75">
      <c r="A131" s="30"/>
      <c r="B131" s="34"/>
      <c r="C131" s="34"/>
      <c r="D131" s="34"/>
      <c r="E131" s="34"/>
      <c r="F131" s="185" t="s">
        <v>128</v>
      </c>
      <c r="G131" s="185"/>
      <c r="H131" s="73">
        <f>H130/60</f>
        <v>0</v>
      </c>
      <c r="I131" s="194" t="s">
        <v>129</v>
      </c>
      <c r="J131" s="194"/>
      <c r="K131" s="34"/>
      <c r="L131" s="34"/>
      <c r="M131" s="40"/>
    </row>
    <row r="132" spans="1:13" ht="15.75">
      <c r="A132" s="30"/>
      <c r="B132" s="34"/>
      <c r="C132" s="34"/>
      <c r="D132" s="34"/>
      <c r="E132" s="34"/>
      <c r="F132" s="185" t="s">
        <v>128</v>
      </c>
      <c r="G132" s="185"/>
      <c r="H132" s="63">
        <f>H130*0.264172</f>
        <v>0</v>
      </c>
      <c r="I132" s="194" t="s">
        <v>130</v>
      </c>
      <c r="J132" s="194"/>
      <c r="K132" s="34"/>
      <c r="L132" s="34"/>
      <c r="M132" s="40"/>
    </row>
    <row r="133" spans="1:13" ht="15.75">
      <c r="A133" s="30"/>
      <c r="B133" s="34"/>
      <c r="C133" s="34"/>
      <c r="D133" s="34"/>
      <c r="E133" s="34"/>
      <c r="F133" s="192" t="s">
        <v>131</v>
      </c>
      <c r="G133" s="192"/>
      <c r="H133" s="63" cm="1">
        <f t="array" ref="H133">IF(H130&lt;=2000,1,IF(H130&gt;=40000,9.5,_xlfn.LET(_xlpm.x,H130,_xlpm.flow,Tables!A33:A54,_xlpm.dur,Tables!B33:B54,_xlpm.lower,_xlfn.XLOOKUP(_xlpm.x,_xlpm.flow,_xlpm.flow,,-1),_xlpm.upper,_xlfn.XLOOKUP(_xlpm.x,_xlpm.flow,_xlpm.flow,,1),IF(_xlpm.lower=_xlpm.upper,_xlfn.XLOOKUP(_xlpm.x,_xlpm.flow,_xlpm.dur),_xlfn.XLOOKUP(_xlpm.lower,_xlpm.flow,_xlpm.dur)+(_xlpm.x-_xlpm.lower)*(_xlfn.XLOOKUP(_xlpm.upper,_xlpm.flow,_xlpm.dur)-_xlfn.XLOOKUP(_xlpm.lower,_xlpm.flow,_xlpm.dur))/(_xlpm.upper-_xlpm.lower)))))</f>
        <v>1</v>
      </c>
      <c r="I133" s="194" t="s">
        <v>132</v>
      </c>
      <c r="J133" s="194"/>
      <c r="K133" s="34"/>
      <c r="L133" s="34"/>
      <c r="M133" s="40"/>
    </row>
    <row r="134" spans="1:13" ht="15.75">
      <c r="A134" s="30"/>
      <c r="B134" s="34"/>
      <c r="C134" s="34"/>
      <c r="D134" s="34"/>
      <c r="E134" s="34"/>
      <c r="F134" s="34"/>
      <c r="G134" s="34"/>
      <c r="H134" s="34" t="s">
        <v>133</v>
      </c>
      <c r="I134" s="34"/>
      <c r="J134" s="34"/>
      <c r="K134" s="34"/>
      <c r="L134" s="34"/>
      <c r="M134" s="40"/>
    </row>
    <row r="135" spans="1:13" ht="15.75">
      <c r="A135" s="30"/>
      <c r="B135" s="34"/>
      <c r="C135" s="34"/>
      <c r="D135" s="34"/>
      <c r="E135" s="34"/>
      <c r="F135" s="34"/>
      <c r="G135" s="34"/>
      <c r="H135" s="34"/>
      <c r="I135" s="34"/>
      <c r="J135" s="34"/>
      <c r="K135" s="34"/>
      <c r="L135" s="34"/>
      <c r="M135" s="40"/>
    </row>
    <row r="136" spans="1:13" ht="15.75">
      <c r="A136" s="30"/>
      <c r="B136" s="34"/>
      <c r="C136" s="34"/>
      <c r="D136" s="34"/>
      <c r="E136" s="34"/>
      <c r="F136" s="34"/>
      <c r="G136" s="34"/>
      <c r="H136" s="34"/>
      <c r="I136" s="34"/>
      <c r="J136" s="34"/>
      <c r="K136" s="34"/>
      <c r="L136" s="34"/>
      <c r="M136" s="40"/>
    </row>
    <row r="137" spans="1:13" ht="15.75">
      <c r="A137" s="30"/>
      <c r="B137" s="34"/>
      <c r="C137" s="34"/>
      <c r="D137" s="34"/>
      <c r="E137" s="34"/>
      <c r="F137" s="34"/>
      <c r="G137" s="34"/>
      <c r="H137" s="34"/>
      <c r="I137" s="34"/>
      <c r="J137" s="34"/>
      <c r="K137" s="34"/>
      <c r="L137" s="34"/>
      <c r="M137" s="40"/>
    </row>
    <row r="138" spans="1:13" ht="15.75">
      <c r="A138" s="30"/>
      <c r="B138" s="34"/>
      <c r="C138" s="34"/>
      <c r="D138" s="34"/>
      <c r="E138" s="34"/>
      <c r="F138" s="34"/>
      <c r="G138" s="34"/>
      <c r="H138" s="34"/>
      <c r="I138" s="34"/>
      <c r="J138" s="34"/>
      <c r="K138" s="34"/>
      <c r="L138" s="34"/>
      <c r="M138" s="40"/>
    </row>
    <row r="139" spans="1:13" ht="15.75">
      <c r="A139" s="30"/>
      <c r="B139" s="34"/>
      <c r="C139" s="34"/>
      <c r="D139" s="34"/>
      <c r="E139" s="34"/>
      <c r="F139" s="34"/>
      <c r="G139" s="34"/>
      <c r="H139" s="34"/>
      <c r="I139" s="34"/>
      <c r="J139" s="34"/>
      <c r="K139" s="34"/>
      <c r="L139" s="34"/>
      <c r="M139" s="40"/>
    </row>
    <row r="140" spans="1:13" ht="15.75">
      <c r="A140" s="30"/>
      <c r="B140" s="34"/>
      <c r="C140" s="34"/>
      <c r="D140" s="34"/>
      <c r="E140" s="34"/>
      <c r="F140" s="34"/>
      <c r="G140" s="34"/>
      <c r="H140" s="34"/>
      <c r="I140" s="34"/>
      <c r="J140" s="34"/>
      <c r="K140" s="34"/>
      <c r="L140" s="34"/>
      <c r="M140" s="40"/>
    </row>
    <row r="141" spans="1:13" ht="15.75">
      <c r="A141" s="30"/>
      <c r="B141" s="34"/>
      <c r="C141" s="34"/>
      <c r="D141" s="34"/>
      <c r="E141" s="34"/>
      <c r="F141" s="34"/>
      <c r="G141" s="34"/>
      <c r="H141" s="34"/>
      <c r="I141" s="34"/>
      <c r="J141" s="34"/>
      <c r="K141" s="34"/>
      <c r="L141" s="34"/>
      <c r="M141" s="40"/>
    </row>
    <row r="142" spans="1:13" ht="15.75">
      <c r="A142" s="30"/>
      <c r="B142" s="34"/>
      <c r="C142" s="34"/>
      <c r="D142" s="34"/>
      <c r="E142" s="34"/>
      <c r="F142" s="34"/>
      <c r="G142" s="34"/>
      <c r="H142" s="34"/>
      <c r="I142" s="34"/>
      <c r="J142" s="34"/>
      <c r="K142" s="34"/>
      <c r="L142" s="34"/>
      <c r="M142" s="40"/>
    </row>
    <row r="143" spans="1:13" ht="15.75">
      <c r="A143" s="30"/>
      <c r="B143" s="34"/>
      <c r="C143" s="34"/>
      <c r="D143" s="34"/>
      <c r="E143" s="34"/>
      <c r="F143" s="34"/>
      <c r="G143" s="34"/>
      <c r="H143" s="34"/>
      <c r="I143" s="34"/>
      <c r="J143" s="34"/>
      <c r="K143" s="34"/>
      <c r="L143" s="34"/>
      <c r="M143" s="40"/>
    </row>
    <row r="144" spans="1:13" ht="15.75">
      <c r="A144" s="30"/>
      <c r="B144" s="34"/>
      <c r="C144" s="34"/>
      <c r="D144" s="34"/>
      <c r="E144" s="34"/>
      <c r="F144" s="34"/>
      <c r="G144" s="34"/>
      <c r="H144" s="34"/>
      <c r="I144" s="34"/>
      <c r="J144" s="34"/>
      <c r="K144" s="34"/>
      <c r="L144" s="34"/>
      <c r="M144" s="40"/>
    </row>
    <row r="145" spans="1:13" ht="15.75">
      <c r="A145" s="30"/>
      <c r="B145" s="34"/>
      <c r="C145" s="34"/>
      <c r="D145" s="34"/>
      <c r="E145" s="34"/>
      <c r="F145" s="34"/>
      <c r="G145" s="34"/>
      <c r="H145" s="34"/>
      <c r="I145" s="34"/>
      <c r="J145" s="34"/>
      <c r="K145" s="34"/>
      <c r="L145" s="34"/>
      <c r="M145" s="40"/>
    </row>
    <row r="146" spans="1:13" ht="15.75">
      <c r="A146" s="30"/>
      <c r="B146" s="34"/>
      <c r="C146" s="34"/>
      <c r="D146" s="34"/>
      <c r="E146" s="34"/>
      <c r="F146" s="34"/>
      <c r="G146" s="34"/>
      <c r="H146" s="34"/>
      <c r="I146" s="34"/>
      <c r="J146" s="34"/>
      <c r="K146" s="34"/>
      <c r="L146" s="34"/>
      <c r="M146" s="40"/>
    </row>
    <row r="147" spans="1:13" ht="15.75">
      <c r="A147" s="30"/>
      <c r="B147" s="34"/>
      <c r="C147" s="34"/>
      <c r="D147" s="34"/>
      <c r="E147" s="34"/>
      <c r="F147" s="34"/>
      <c r="G147" s="34"/>
      <c r="H147" s="34"/>
      <c r="I147" s="34"/>
      <c r="J147" s="34"/>
      <c r="K147" s="34"/>
      <c r="L147" s="34"/>
      <c r="M147" s="40"/>
    </row>
    <row r="148" spans="1:13" ht="15.75">
      <c r="A148" s="78"/>
      <c r="B148" s="67"/>
      <c r="C148" s="67"/>
      <c r="D148" s="67"/>
      <c r="E148" s="67"/>
      <c r="F148" s="67"/>
      <c r="G148" s="67"/>
      <c r="H148" s="67"/>
      <c r="I148" s="67"/>
      <c r="J148" s="67"/>
      <c r="K148" s="67"/>
      <c r="L148" s="67"/>
      <c r="M148" s="70"/>
    </row>
  </sheetData>
  <sheetProtection sheet="1" objects="1" scenarios="1"/>
  <mergeCells count="107">
    <mergeCell ref="C116:D116"/>
    <mergeCell ref="C117:D117"/>
    <mergeCell ref="C118:D118"/>
    <mergeCell ref="C119:D119"/>
    <mergeCell ref="B112:J112"/>
    <mergeCell ref="C115:D115"/>
    <mergeCell ref="B110:J111"/>
    <mergeCell ref="C40:J40"/>
    <mergeCell ref="B99:L100"/>
    <mergeCell ref="K107:M107"/>
    <mergeCell ref="K101:M106"/>
    <mergeCell ref="F63:H63"/>
    <mergeCell ref="F56:G56"/>
    <mergeCell ref="F57:G57"/>
    <mergeCell ref="F64:G64"/>
    <mergeCell ref="F65:G65"/>
    <mergeCell ref="F66:G66"/>
    <mergeCell ref="F67:G67"/>
    <mergeCell ref="F68:G68"/>
    <mergeCell ref="F72:G72"/>
    <mergeCell ref="D104:E104"/>
    <mergeCell ref="F70:J70"/>
    <mergeCell ref="H106:I106"/>
    <mergeCell ref="F103:G103"/>
    <mergeCell ref="A1:M1"/>
    <mergeCell ref="A2:M2"/>
    <mergeCell ref="A3:M3"/>
    <mergeCell ref="A12:M12"/>
    <mergeCell ref="B7:F7"/>
    <mergeCell ref="B8:F8"/>
    <mergeCell ref="B9:F9"/>
    <mergeCell ref="D4:J5"/>
    <mergeCell ref="I7:M7"/>
    <mergeCell ref="I8:M8"/>
    <mergeCell ref="I9:M9"/>
    <mergeCell ref="F104:G104"/>
    <mergeCell ref="F105:G105"/>
    <mergeCell ref="F106:G106"/>
    <mergeCell ref="D13:H13"/>
    <mergeCell ref="F24:M24"/>
    <mergeCell ref="F34:K34"/>
    <mergeCell ref="C36:J36"/>
    <mergeCell ref="C39:L39"/>
    <mergeCell ref="F14:H14"/>
    <mergeCell ref="H26:I26"/>
    <mergeCell ref="B26:E26"/>
    <mergeCell ref="F31:G31"/>
    <mergeCell ref="F32:G32"/>
    <mergeCell ref="D102:E102"/>
    <mergeCell ref="D103:E103"/>
    <mergeCell ref="F92:G92"/>
    <mergeCell ref="F93:G93"/>
    <mergeCell ref="F89:G89"/>
    <mergeCell ref="F90:G90"/>
    <mergeCell ref="F102:G102"/>
    <mergeCell ref="F75:G75"/>
    <mergeCell ref="F76:G76"/>
    <mergeCell ref="C85:G85"/>
    <mergeCell ref="C86:G86"/>
    <mergeCell ref="F87:G87"/>
    <mergeCell ref="F131:G131"/>
    <mergeCell ref="F132:G132"/>
    <mergeCell ref="F133:G133"/>
    <mergeCell ref="I125:J125"/>
    <mergeCell ref="I126:J126"/>
    <mergeCell ref="I127:J127"/>
    <mergeCell ref="I129:J129"/>
    <mergeCell ref="I130:J130"/>
    <mergeCell ref="I131:J131"/>
    <mergeCell ref="I132:J132"/>
    <mergeCell ref="I133:J133"/>
    <mergeCell ref="F125:G125"/>
    <mergeCell ref="F126:G126"/>
    <mergeCell ref="F127:G127"/>
    <mergeCell ref="F129:G129"/>
    <mergeCell ref="B97:L97"/>
    <mergeCell ref="F121:G121"/>
    <mergeCell ref="H102:I102"/>
    <mergeCell ref="D105:E105"/>
    <mergeCell ref="D106:E106"/>
    <mergeCell ref="H103:I103"/>
    <mergeCell ref="H104:I104"/>
    <mergeCell ref="H105:I105"/>
    <mergeCell ref="F52:G52"/>
    <mergeCell ref="F53:G53"/>
    <mergeCell ref="H42:I42"/>
    <mergeCell ref="H43:I43"/>
    <mergeCell ref="H44:I44"/>
    <mergeCell ref="H45:I45"/>
    <mergeCell ref="H46:I46"/>
    <mergeCell ref="H47:I47"/>
    <mergeCell ref="H48:I48"/>
    <mergeCell ref="H49:I49"/>
    <mergeCell ref="H50:I50"/>
    <mergeCell ref="H51:I51"/>
    <mergeCell ref="H52:I52"/>
    <mergeCell ref="H53:I53"/>
    <mergeCell ref="F47:G47"/>
    <mergeCell ref="F48:G48"/>
    <mergeCell ref="F49:G49"/>
    <mergeCell ref="F50:G50"/>
    <mergeCell ref="F51:G51"/>
    <mergeCell ref="F42:G42"/>
    <mergeCell ref="F43:G43"/>
    <mergeCell ref="F44:G44"/>
    <mergeCell ref="F45:G45"/>
    <mergeCell ref="F46:G46"/>
  </mergeCells>
  <phoneticPr fontId="6" type="noConversion"/>
  <conditionalFormatting sqref="B109:G109">
    <cfRule type="expression" dxfId="10" priority="1">
      <formula>SUM($J$116:$J$119)&gt;75%</formula>
    </cfRule>
  </conditionalFormatting>
  <conditionalFormatting sqref="C36 H42">
    <cfRule type="expression" dxfId="9" priority="22">
      <formula>AND($H$26&lt;1,$H$32="No")</formula>
    </cfRule>
  </conditionalFormatting>
  <conditionalFormatting sqref="C36 K36:L36">
    <cfRule type="expression" dxfId="8" priority="50">
      <formula>AND($H$26&lt;1,$H$2+#REF!="No")</formula>
    </cfRule>
  </conditionalFormatting>
  <conditionalFormatting sqref="C37 K37">
    <cfRule type="expression" priority="23">
      <formula>AND($H$26&lt;1,$H$32="Yes")</formula>
    </cfRule>
  </conditionalFormatting>
  <conditionalFormatting sqref="C35:G35 H42">
    <cfRule type="expression" dxfId="7" priority="7">
      <formula>$H$26&gt;=1</formula>
    </cfRule>
  </conditionalFormatting>
  <conditionalFormatting sqref="C37:I37 H42">
    <cfRule type="expression" dxfId="6" priority="25">
      <formula>AND($H$26&lt;1,$H$32="Yes")</formula>
    </cfRule>
  </conditionalFormatting>
  <dataValidations xWindow="1136" yWindow="713" count="1">
    <dataValidation allowBlank="1" showInputMessage="1" showErrorMessage="1" prompt="Select the cell to the left to active the drop-down menu." sqref="G26 G73 I31:I32 I85:I87 I116:I119 G116:G119 E116:E119" xr:uid="{CC2A028C-F12D-4A83-B113-DDA5CB14894E}"/>
  </dataValidations>
  <hyperlinks>
    <hyperlink ref="A3" r:id="rId1" display="https://fireunderwriters.ca/assets/img/Water Supply for Public Fire Protection in Canada 2020.pdf" xr:uid="{9D45656E-A5FD-4F75-BC2F-A4163E34C91B}"/>
    <hyperlink ref="A3:M3" r:id="rId2" display="Water Supply for Public Fire Protection in Canada (Fire Underwriters Survey)" xr:uid="{2950E381-B154-404C-A88F-11D135A61242}"/>
  </hyperlinks>
  <pageMargins left="0.23622047244094491" right="0.23622047244094491" top="0.74803149606299213" bottom="0.74803149606299213" header="0.31496062992125984" footer="0.31496062992125984"/>
  <pageSetup scale="36" fitToHeight="0" orientation="portrait" r:id="rId3"/>
  <rowBreaks count="1" manualBreakCount="1">
    <brk id="94" max="16383" man="1"/>
  </rowBreaks>
  <colBreaks count="1" manualBreakCount="1">
    <brk id="13" max="1048575" man="1"/>
  </colBreaks>
  <drawing r:id="rId4"/>
  <extLst>
    <ext xmlns:x14="http://schemas.microsoft.com/office/spreadsheetml/2009/9/main" uri="{CCE6A557-97BC-4b89-ADB6-D9C93CAAB3DF}">
      <x14:dataValidations xmlns:xm="http://schemas.microsoft.com/office/excel/2006/main" xWindow="1136" yWindow="713" count="8">
        <x14:dataValidation type="list" allowBlank="1" showInputMessage="1" showErrorMessage="1" xr:uid="{E035A1C8-33B4-46EA-9306-3E5F81DADC6E}">
          <x14:formula1>
            <xm:f>Tables!$D$2:$D$4</xm:f>
          </x14:formula1>
          <xm:sqref>H31:H32</xm:sqref>
        </x14:dataValidation>
        <x14:dataValidation type="list" allowBlank="1" showInputMessage="1" showErrorMessage="1" xr:uid="{BFB4CB21-2EEF-4267-9F1D-78D0B319E59E}">
          <x14:formula1>
            <xm:f>Tables!$A$28:$A$30</xm:f>
          </x14:formula1>
          <xm:sqref>H86:H87</xm:sqref>
        </x14:dataValidation>
        <x14:dataValidation type="list" allowBlank="1" showInputMessage="1" showErrorMessage="1" xr:uid="{E891749C-F350-40A2-981A-0A592F80F3B3}">
          <x14:formula1>
            <xm:f>Tables!$A$23:$A$25</xm:f>
          </x14:formula1>
          <xm:sqref>H85</xm:sqref>
        </x14:dataValidation>
        <x14:dataValidation type="list" allowBlank="1" showInputMessage="1" showErrorMessage="1" xr:uid="{8C597AEB-596A-47B3-805E-362C834FEC54}">
          <x14:formula1>
            <xm:f>Tables!$A$15:$A$20</xm:f>
          </x14:formula1>
          <xm:sqref>F73</xm:sqref>
        </x14:dataValidation>
        <x14:dataValidation type="list" allowBlank="1" showInputMessage="1" showErrorMessage="1" xr:uid="{5511B0FD-CBD1-49A8-B68E-A379C3DAFC23}">
          <x14:formula1>
            <xm:f>Tables!$A$2:$A$10</xm:f>
          </x14:formula1>
          <xm:sqref>F26</xm:sqref>
        </x14:dataValidation>
        <x14:dataValidation type="list" allowBlank="1" showInputMessage="1" showErrorMessage="1" xr:uid="{3B1B5E94-56F6-47BE-9BCE-A6AF6DD00E7E}">
          <x14:formula1>
            <xm:f>Tables!$H$1:$H$118</xm:f>
          </x14:formula1>
          <xm:sqref>H116:H119</xm:sqref>
        </x14:dataValidation>
        <x14:dataValidation type="list" allowBlank="1" showInputMessage="1" showErrorMessage="1" xr:uid="{460F6EBB-692E-4B3B-9363-54E8466CF363}">
          <x14:formula1>
            <xm:f>Tables!$G$1:$G$118</xm:f>
          </x14:formula1>
          <xm:sqref>F116:F119</xm:sqref>
        </x14:dataValidation>
        <x14:dataValidation type="list" allowBlank="1" showInputMessage="1" showErrorMessage="1" xr:uid="{89A9C88F-2668-4A25-8FD8-42CA44B3093C}">
          <x14:formula1>
            <xm:f>Tables!$F$1:$F$118</xm:f>
          </x14:formula1>
          <xm:sqref>C116:C119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2668-D532-405F-8EE2-F2F137D30E41}">
  <dimension ref="A1:I118"/>
  <sheetViews>
    <sheetView zoomScale="85" zoomScaleNormal="85" workbookViewId="0">
      <selection activeCell="D29" sqref="D29"/>
    </sheetView>
  </sheetViews>
  <sheetFormatPr defaultRowHeight="15"/>
  <cols>
    <col min="1" max="1" width="25.5703125" bestFit="1" customWidth="1"/>
    <col min="2" max="2" width="15.7109375" customWidth="1"/>
    <col min="4" max="4" width="22.7109375" customWidth="1"/>
    <col min="6" max="6" width="20" customWidth="1"/>
    <col min="7" max="7" width="17" customWidth="1"/>
    <col min="8" max="8" width="26.7109375" customWidth="1"/>
    <col min="9" max="9" width="35.140625" customWidth="1"/>
  </cols>
  <sheetData>
    <row r="1" spans="1:9">
      <c r="A1" t="s">
        <v>152</v>
      </c>
      <c r="B1" t="s">
        <v>153</v>
      </c>
      <c r="D1" t="s">
        <v>154</v>
      </c>
      <c r="F1" s="7" t="s">
        <v>30</v>
      </c>
      <c r="G1" s="7" t="s">
        <v>150</v>
      </c>
      <c r="H1" s="7" t="s">
        <v>151</v>
      </c>
      <c r="I1" s="21" t="s">
        <v>155</v>
      </c>
    </row>
    <row r="2" spans="1:9">
      <c r="A2" t="s">
        <v>30</v>
      </c>
      <c r="B2">
        <v>0</v>
      </c>
      <c r="D2" t="s">
        <v>30</v>
      </c>
      <c r="F2" s="15" t="s">
        <v>156</v>
      </c>
      <c r="G2" s="15" t="s">
        <v>157</v>
      </c>
      <c r="H2" s="15" t="s">
        <v>158</v>
      </c>
      <c r="I2" s="16">
        <v>0.2</v>
      </c>
    </row>
    <row r="3" spans="1:9">
      <c r="A3" t="s">
        <v>19</v>
      </c>
      <c r="B3">
        <v>0.6</v>
      </c>
      <c r="D3" t="s">
        <v>159</v>
      </c>
      <c r="F3" s="15" t="s">
        <v>156</v>
      </c>
      <c r="G3" s="15" t="s">
        <v>157</v>
      </c>
      <c r="H3" s="15" t="s">
        <v>160</v>
      </c>
      <c r="I3" s="16">
        <v>0.15</v>
      </c>
    </row>
    <row r="4" spans="1:9">
      <c r="A4" t="s">
        <v>20</v>
      </c>
      <c r="B4">
        <v>0.8</v>
      </c>
      <c r="D4" t="s">
        <v>89</v>
      </c>
      <c r="F4" s="15" t="s">
        <v>156</v>
      </c>
      <c r="G4" s="15" t="s">
        <v>157</v>
      </c>
      <c r="H4" s="15" t="s">
        <v>161</v>
      </c>
      <c r="I4" s="16">
        <v>0.05</v>
      </c>
    </row>
    <row r="5" spans="1:9">
      <c r="A5" t="s">
        <v>21</v>
      </c>
      <c r="B5">
        <v>1</v>
      </c>
      <c r="F5" s="15" t="s">
        <v>156</v>
      </c>
      <c r="G5" s="15" t="s">
        <v>157</v>
      </c>
      <c r="H5" s="15" t="s">
        <v>162</v>
      </c>
      <c r="I5" s="16">
        <v>0.1</v>
      </c>
    </row>
    <row r="6" spans="1:9">
      <c r="A6" t="s">
        <v>22</v>
      </c>
      <c r="B6">
        <v>0.8</v>
      </c>
      <c r="F6" s="15" t="s">
        <v>156</v>
      </c>
      <c r="G6" s="15" t="s">
        <v>157</v>
      </c>
      <c r="H6" s="15" t="s">
        <v>163</v>
      </c>
      <c r="I6" s="16">
        <v>0</v>
      </c>
    </row>
    <row r="7" spans="1:9">
      <c r="A7" t="s">
        <v>23</v>
      </c>
      <c r="B7">
        <v>0.9</v>
      </c>
      <c r="F7" s="15" t="s">
        <v>156</v>
      </c>
      <c r="G7" s="15" t="s">
        <v>164</v>
      </c>
      <c r="H7" s="15" t="s">
        <v>158</v>
      </c>
      <c r="I7" s="16">
        <v>0.21</v>
      </c>
    </row>
    <row r="8" spans="1:9">
      <c r="A8" t="s">
        <v>135</v>
      </c>
      <c r="B8">
        <v>1</v>
      </c>
      <c r="F8" s="15" t="s">
        <v>156</v>
      </c>
      <c r="G8" s="15" t="s">
        <v>164</v>
      </c>
      <c r="H8" s="15" t="s">
        <v>160</v>
      </c>
      <c r="I8" s="16">
        <v>0.16</v>
      </c>
    </row>
    <row r="9" spans="1:9">
      <c r="A9" t="s">
        <v>25</v>
      </c>
      <c r="B9">
        <v>1.5</v>
      </c>
      <c r="F9" s="15" t="s">
        <v>156</v>
      </c>
      <c r="G9" s="15" t="s">
        <v>164</v>
      </c>
      <c r="H9" s="15" t="s">
        <v>161</v>
      </c>
      <c r="I9" s="16">
        <v>0.06</v>
      </c>
    </row>
    <row r="10" spans="1:9">
      <c r="A10" t="s">
        <v>26</v>
      </c>
      <c r="B10">
        <v>1.5</v>
      </c>
      <c r="F10" s="15" t="s">
        <v>156</v>
      </c>
      <c r="G10" s="15" t="s">
        <v>164</v>
      </c>
      <c r="H10" s="15" t="s">
        <v>162</v>
      </c>
      <c r="I10" s="16">
        <v>0.11</v>
      </c>
    </row>
    <row r="11" spans="1:9">
      <c r="F11" s="15" t="s">
        <v>156</v>
      </c>
      <c r="G11" s="15" t="s">
        <v>164</v>
      </c>
      <c r="H11" s="15" t="s">
        <v>163</v>
      </c>
      <c r="I11" s="16">
        <v>0.01</v>
      </c>
    </row>
    <row r="12" spans="1:9">
      <c r="F12" s="15" t="s">
        <v>156</v>
      </c>
      <c r="G12" s="15" t="s">
        <v>165</v>
      </c>
      <c r="H12" s="15" t="s">
        <v>158</v>
      </c>
      <c r="I12" s="16">
        <v>0.22</v>
      </c>
    </row>
    <row r="13" spans="1:9">
      <c r="F13" s="15" t="s">
        <v>156</v>
      </c>
      <c r="G13" s="15" t="s">
        <v>165</v>
      </c>
      <c r="H13" s="15" t="s">
        <v>160</v>
      </c>
      <c r="I13" s="16">
        <v>0.17</v>
      </c>
    </row>
    <row r="14" spans="1:9">
      <c r="A14" t="s">
        <v>166</v>
      </c>
      <c r="B14" t="s">
        <v>76</v>
      </c>
      <c r="F14" s="15" t="s">
        <v>156</v>
      </c>
      <c r="G14" s="15" t="s">
        <v>165</v>
      </c>
      <c r="H14" s="15" t="s">
        <v>161</v>
      </c>
      <c r="I14" s="16">
        <v>7.0000000000000007E-2</v>
      </c>
    </row>
    <row r="15" spans="1:9">
      <c r="A15" t="s">
        <v>30</v>
      </c>
      <c r="B15" s="6">
        <v>0</v>
      </c>
      <c r="F15" s="15" t="s">
        <v>156</v>
      </c>
      <c r="G15" s="15" t="s">
        <v>165</v>
      </c>
      <c r="H15" s="15" t="s">
        <v>162</v>
      </c>
      <c r="I15" s="16">
        <v>0.12</v>
      </c>
    </row>
    <row r="16" spans="1:9">
      <c r="A16" s="1" t="s">
        <v>69</v>
      </c>
      <c r="B16" s="6">
        <v>-0.25</v>
      </c>
      <c r="F16" s="15" t="s">
        <v>156</v>
      </c>
      <c r="G16" s="15" t="s">
        <v>165</v>
      </c>
      <c r="H16" s="15" t="s">
        <v>163</v>
      </c>
      <c r="I16" s="16">
        <v>0.02</v>
      </c>
    </row>
    <row r="17" spans="1:9">
      <c r="A17" s="1" t="s">
        <v>70</v>
      </c>
      <c r="B17" s="6">
        <v>-0.15</v>
      </c>
      <c r="F17" s="15" t="s">
        <v>156</v>
      </c>
      <c r="G17" s="15" t="s">
        <v>167</v>
      </c>
      <c r="H17" s="15" t="s">
        <v>158</v>
      </c>
      <c r="I17" s="16">
        <v>0.23</v>
      </c>
    </row>
    <row r="18" spans="1:9">
      <c r="A18" s="1" t="s">
        <v>71</v>
      </c>
      <c r="B18" s="6">
        <v>0</v>
      </c>
      <c r="F18" s="15" t="s">
        <v>156</v>
      </c>
      <c r="G18" s="15" t="s">
        <v>167</v>
      </c>
      <c r="H18" s="15" t="s">
        <v>160</v>
      </c>
      <c r="I18" s="16">
        <v>0.18</v>
      </c>
    </row>
    <row r="19" spans="1:9">
      <c r="A19" s="1" t="s">
        <v>72</v>
      </c>
      <c r="B19" s="6">
        <v>0.15</v>
      </c>
      <c r="F19" s="15" t="s">
        <v>156</v>
      </c>
      <c r="G19" s="15" t="s">
        <v>167</v>
      </c>
      <c r="H19" s="15" t="s">
        <v>161</v>
      </c>
      <c r="I19" s="16">
        <v>0.08</v>
      </c>
    </row>
    <row r="20" spans="1:9">
      <c r="A20" s="1" t="s">
        <v>73</v>
      </c>
      <c r="B20" s="6">
        <v>0.25</v>
      </c>
      <c r="F20" s="15" t="s">
        <v>156</v>
      </c>
      <c r="G20" s="15" t="s">
        <v>167</v>
      </c>
      <c r="H20" s="15" t="s">
        <v>162</v>
      </c>
      <c r="I20" s="16">
        <v>0.13</v>
      </c>
    </row>
    <row r="21" spans="1:9">
      <c r="F21" s="15" t="s">
        <v>156</v>
      </c>
      <c r="G21" s="15" t="s">
        <v>167</v>
      </c>
      <c r="H21" s="15" t="s">
        <v>163</v>
      </c>
      <c r="I21" s="16">
        <v>0.03</v>
      </c>
    </row>
    <row r="22" spans="1:9">
      <c r="A22" s="1" t="s">
        <v>168</v>
      </c>
      <c r="F22" s="15" t="s">
        <v>156</v>
      </c>
      <c r="G22" s="15" t="s">
        <v>169</v>
      </c>
      <c r="H22" s="15" t="s">
        <v>158</v>
      </c>
      <c r="I22" s="16">
        <v>0.24</v>
      </c>
    </row>
    <row r="23" spans="1:9">
      <c r="A23" s="1" t="s">
        <v>30</v>
      </c>
      <c r="B23" s="5">
        <v>0</v>
      </c>
      <c r="F23" s="15" t="s">
        <v>156</v>
      </c>
      <c r="G23" s="15" t="s">
        <v>169</v>
      </c>
      <c r="H23" s="15" t="s">
        <v>160</v>
      </c>
      <c r="I23" s="16">
        <v>0.19</v>
      </c>
    </row>
    <row r="24" spans="1:9">
      <c r="A24" s="1" t="s">
        <v>159</v>
      </c>
      <c r="B24" s="5">
        <v>-0.3</v>
      </c>
      <c r="F24" s="15" t="s">
        <v>156</v>
      </c>
      <c r="G24" s="15" t="s">
        <v>169</v>
      </c>
      <c r="H24" s="15" t="s">
        <v>161</v>
      </c>
      <c r="I24" s="16">
        <v>0.09</v>
      </c>
    </row>
    <row r="25" spans="1:9">
      <c r="A25" s="1" t="s">
        <v>89</v>
      </c>
      <c r="B25" s="5">
        <v>0</v>
      </c>
      <c r="F25" s="15" t="s">
        <v>156</v>
      </c>
      <c r="G25" s="15" t="s">
        <v>169</v>
      </c>
      <c r="H25" s="15" t="s">
        <v>162</v>
      </c>
      <c r="I25" s="16">
        <v>0.14000000000000001</v>
      </c>
    </row>
    <row r="26" spans="1:9">
      <c r="A26" s="1" t="s">
        <v>170</v>
      </c>
      <c r="B26" s="5">
        <v>0</v>
      </c>
      <c r="F26" s="15" t="s">
        <v>156</v>
      </c>
      <c r="G26" s="15" t="s">
        <v>169</v>
      </c>
      <c r="H26" s="15" t="s">
        <v>163</v>
      </c>
      <c r="I26" s="16">
        <v>0.04</v>
      </c>
    </row>
    <row r="27" spans="1:9">
      <c r="F27" s="15" t="s">
        <v>156</v>
      </c>
      <c r="G27" s="15" t="s">
        <v>171</v>
      </c>
      <c r="H27" s="15" t="s">
        <v>158</v>
      </c>
      <c r="I27" s="16">
        <v>0.25</v>
      </c>
    </row>
    <row r="28" spans="1:9">
      <c r="A28" s="1" t="s">
        <v>30</v>
      </c>
      <c r="B28" s="5">
        <v>0</v>
      </c>
      <c r="F28" s="15" t="s">
        <v>156</v>
      </c>
      <c r="G28" s="15" t="s">
        <v>171</v>
      </c>
      <c r="H28" s="15" t="s">
        <v>160</v>
      </c>
      <c r="I28" s="16">
        <v>0.2</v>
      </c>
    </row>
    <row r="29" spans="1:9">
      <c r="A29" s="1" t="s">
        <v>159</v>
      </c>
      <c r="B29" s="5">
        <v>-0.1</v>
      </c>
      <c r="F29" s="15" t="s">
        <v>156</v>
      </c>
      <c r="G29" s="15" t="s">
        <v>171</v>
      </c>
      <c r="H29" s="15" t="s">
        <v>161</v>
      </c>
      <c r="I29" s="16">
        <v>0.1</v>
      </c>
    </row>
    <row r="30" spans="1:9">
      <c r="A30" s="1" t="s">
        <v>89</v>
      </c>
      <c r="B30" s="5">
        <v>0</v>
      </c>
      <c r="F30" s="15" t="s">
        <v>156</v>
      </c>
      <c r="G30" s="15" t="s">
        <v>171</v>
      </c>
      <c r="H30" s="15" t="s">
        <v>162</v>
      </c>
      <c r="I30" s="16">
        <v>0.15</v>
      </c>
    </row>
    <row r="31" spans="1:9">
      <c r="A31" s="1" t="s">
        <v>170</v>
      </c>
      <c r="B31" s="5">
        <v>0</v>
      </c>
      <c r="F31" s="15" t="s">
        <v>156</v>
      </c>
      <c r="G31" s="15" t="s">
        <v>171</v>
      </c>
      <c r="H31" s="15" t="s">
        <v>163</v>
      </c>
      <c r="I31" s="16">
        <v>0.05</v>
      </c>
    </row>
    <row r="32" spans="1:9">
      <c r="A32" s="7" t="s">
        <v>172</v>
      </c>
      <c r="B32" s="7" t="s">
        <v>173</v>
      </c>
      <c r="F32" s="15" t="s">
        <v>174</v>
      </c>
      <c r="G32" s="15" t="s">
        <v>157</v>
      </c>
      <c r="H32" s="15" t="s">
        <v>158</v>
      </c>
      <c r="I32" s="16">
        <v>0.15</v>
      </c>
    </row>
    <row r="33" spans="1:9">
      <c r="A33" s="8">
        <v>0</v>
      </c>
      <c r="B33" s="8">
        <v>1</v>
      </c>
      <c r="F33" s="15" t="s">
        <v>174</v>
      </c>
      <c r="G33" s="15" t="s">
        <v>157</v>
      </c>
      <c r="H33" s="15" t="s">
        <v>160</v>
      </c>
      <c r="I33" s="16">
        <v>0.1</v>
      </c>
    </row>
    <row r="34" spans="1:9">
      <c r="A34" s="8">
        <v>3000</v>
      </c>
      <c r="B34" s="8">
        <v>1.25</v>
      </c>
      <c r="F34" s="15" t="s">
        <v>174</v>
      </c>
      <c r="G34" s="15" t="s">
        <v>157</v>
      </c>
      <c r="H34" s="15" t="s">
        <v>161</v>
      </c>
      <c r="I34" s="16">
        <v>0.03</v>
      </c>
    </row>
    <row r="35" spans="1:9">
      <c r="A35" s="8">
        <v>4000</v>
      </c>
      <c r="B35" s="8">
        <v>1.5</v>
      </c>
      <c r="F35" s="15" t="s">
        <v>174</v>
      </c>
      <c r="G35" s="15" t="s">
        <v>157</v>
      </c>
      <c r="H35" s="15" t="s">
        <v>162</v>
      </c>
      <c r="I35" s="16">
        <v>0.06</v>
      </c>
    </row>
    <row r="36" spans="1:9">
      <c r="A36" s="8">
        <v>5000</v>
      </c>
      <c r="B36" s="8">
        <v>1.75</v>
      </c>
      <c r="F36" s="15" t="s">
        <v>174</v>
      </c>
      <c r="G36" s="15" t="s">
        <v>157</v>
      </c>
      <c r="H36" s="15" t="s">
        <v>163</v>
      </c>
      <c r="I36" s="16">
        <v>0</v>
      </c>
    </row>
    <row r="37" spans="1:9">
      <c r="A37" s="8">
        <v>6000</v>
      </c>
      <c r="B37" s="8">
        <v>2</v>
      </c>
      <c r="F37" s="15" t="s">
        <v>174</v>
      </c>
      <c r="G37" s="15" t="s">
        <v>164</v>
      </c>
      <c r="H37" s="15" t="s">
        <v>158</v>
      </c>
      <c r="I37" s="16">
        <v>0.16</v>
      </c>
    </row>
    <row r="38" spans="1:9">
      <c r="A38" s="8">
        <v>8000</v>
      </c>
      <c r="B38" s="8">
        <v>2</v>
      </c>
      <c r="F38" s="15" t="s">
        <v>174</v>
      </c>
      <c r="G38" s="15" t="s">
        <v>164</v>
      </c>
      <c r="H38" s="15" t="s">
        <v>160</v>
      </c>
      <c r="I38" s="16">
        <v>0.11</v>
      </c>
    </row>
    <row r="39" spans="1:9">
      <c r="A39" s="8">
        <v>10000</v>
      </c>
      <c r="B39" s="8">
        <v>2</v>
      </c>
      <c r="F39" s="15" t="s">
        <v>174</v>
      </c>
      <c r="G39" s="15" t="s">
        <v>164</v>
      </c>
      <c r="H39" s="15" t="s">
        <v>161</v>
      </c>
      <c r="I39" s="16">
        <v>0.04</v>
      </c>
    </row>
    <row r="40" spans="1:9">
      <c r="A40" s="8">
        <v>12000</v>
      </c>
      <c r="B40" s="8">
        <v>2.5</v>
      </c>
      <c r="F40" s="15" t="s">
        <v>174</v>
      </c>
      <c r="G40" s="15" t="s">
        <v>164</v>
      </c>
      <c r="H40" s="15" t="s">
        <v>162</v>
      </c>
      <c r="I40" s="16">
        <v>7.0000000000000007E-2</v>
      </c>
    </row>
    <row r="41" spans="1:9">
      <c r="A41" s="8">
        <v>14000</v>
      </c>
      <c r="B41" s="8">
        <v>3</v>
      </c>
      <c r="F41" s="15" t="s">
        <v>174</v>
      </c>
      <c r="G41" s="15" t="s">
        <v>164</v>
      </c>
      <c r="H41" s="15" t="s">
        <v>163</v>
      </c>
      <c r="I41" s="16">
        <v>0</v>
      </c>
    </row>
    <row r="42" spans="1:9">
      <c r="A42" s="8">
        <v>16000</v>
      </c>
      <c r="B42" s="8">
        <v>3.5</v>
      </c>
      <c r="F42" s="15" t="s">
        <v>174</v>
      </c>
      <c r="G42" s="15" t="s">
        <v>165</v>
      </c>
      <c r="H42" s="15" t="s">
        <v>158</v>
      </c>
      <c r="I42" s="16">
        <v>0.17</v>
      </c>
    </row>
    <row r="43" spans="1:9">
      <c r="A43" s="8">
        <v>18000</v>
      </c>
      <c r="B43" s="8">
        <v>4</v>
      </c>
      <c r="F43" s="15" t="s">
        <v>174</v>
      </c>
      <c r="G43" s="15" t="s">
        <v>165</v>
      </c>
      <c r="H43" s="15" t="s">
        <v>160</v>
      </c>
      <c r="I43" s="16">
        <v>0.12</v>
      </c>
    </row>
    <row r="44" spans="1:9">
      <c r="A44" s="8">
        <v>20000</v>
      </c>
      <c r="B44" s="8">
        <v>4.5</v>
      </c>
      <c r="F44" s="15" t="s">
        <v>174</v>
      </c>
      <c r="G44" s="15" t="s">
        <v>165</v>
      </c>
      <c r="H44" s="15" t="s">
        <v>161</v>
      </c>
      <c r="I44" s="16">
        <v>0.05</v>
      </c>
    </row>
    <row r="45" spans="1:9">
      <c r="A45" s="8">
        <v>22000</v>
      </c>
      <c r="B45" s="8">
        <v>5</v>
      </c>
      <c r="F45" s="15" t="s">
        <v>174</v>
      </c>
      <c r="G45" s="15" t="s">
        <v>165</v>
      </c>
      <c r="H45" s="15" t="s">
        <v>162</v>
      </c>
      <c r="I45" s="16">
        <v>0.08</v>
      </c>
    </row>
    <row r="46" spans="1:9">
      <c r="A46" s="8">
        <v>24000</v>
      </c>
      <c r="B46" s="8">
        <v>5.5</v>
      </c>
      <c r="F46" s="15" t="s">
        <v>174</v>
      </c>
      <c r="G46" s="15" t="s">
        <v>165</v>
      </c>
      <c r="H46" s="15" t="s">
        <v>163</v>
      </c>
      <c r="I46" s="16">
        <v>0.01</v>
      </c>
    </row>
    <row r="47" spans="1:9">
      <c r="A47" s="8">
        <v>26000</v>
      </c>
      <c r="B47" s="8">
        <v>6</v>
      </c>
      <c r="F47" s="15" t="s">
        <v>174</v>
      </c>
      <c r="G47" s="15" t="s">
        <v>167</v>
      </c>
      <c r="H47" s="15" t="s">
        <v>158</v>
      </c>
      <c r="I47" s="16">
        <v>0.18</v>
      </c>
    </row>
    <row r="48" spans="1:9">
      <c r="A48" s="8">
        <v>28000</v>
      </c>
      <c r="B48" s="8">
        <v>6.5</v>
      </c>
      <c r="F48" s="15" t="s">
        <v>174</v>
      </c>
      <c r="G48" s="15" t="s">
        <v>167</v>
      </c>
      <c r="H48" s="15" t="s">
        <v>160</v>
      </c>
      <c r="I48" s="16">
        <v>0.13</v>
      </c>
    </row>
    <row r="49" spans="1:9">
      <c r="A49" s="8">
        <v>30000</v>
      </c>
      <c r="B49" s="8">
        <v>7</v>
      </c>
      <c r="F49" s="15" t="s">
        <v>174</v>
      </c>
      <c r="G49" s="15" t="s">
        <v>167</v>
      </c>
      <c r="H49" s="15" t="s">
        <v>161</v>
      </c>
      <c r="I49" s="16">
        <v>0.06</v>
      </c>
    </row>
    <row r="50" spans="1:9">
      <c r="A50" s="8">
        <v>32000</v>
      </c>
      <c r="B50" s="8">
        <v>7.5</v>
      </c>
      <c r="F50" s="15" t="s">
        <v>174</v>
      </c>
      <c r="G50" s="15" t="s">
        <v>167</v>
      </c>
      <c r="H50" s="15" t="s">
        <v>162</v>
      </c>
      <c r="I50" s="16">
        <v>0.09</v>
      </c>
    </row>
    <row r="51" spans="1:9">
      <c r="A51" s="8">
        <v>34000</v>
      </c>
      <c r="B51" s="8">
        <v>8</v>
      </c>
      <c r="F51" s="15" t="s">
        <v>174</v>
      </c>
      <c r="G51" s="15" t="s">
        <v>167</v>
      </c>
      <c r="H51" s="15" t="s">
        <v>163</v>
      </c>
      <c r="I51" s="16">
        <v>0.02</v>
      </c>
    </row>
    <row r="52" spans="1:9">
      <c r="A52" s="8">
        <v>36000</v>
      </c>
      <c r="B52" s="8">
        <v>8.5</v>
      </c>
      <c r="F52" s="15" t="s">
        <v>174</v>
      </c>
      <c r="G52" s="15" t="s">
        <v>169</v>
      </c>
      <c r="H52" s="15" t="s">
        <v>158</v>
      </c>
      <c r="I52" s="16">
        <v>0.19</v>
      </c>
    </row>
    <row r="53" spans="1:9">
      <c r="A53" s="8">
        <v>38000</v>
      </c>
      <c r="B53" s="8">
        <v>9</v>
      </c>
      <c r="F53" s="15" t="s">
        <v>174</v>
      </c>
      <c r="G53" s="15" t="s">
        <v>169</v>
      </c>
      <c r="H53" s="15" t="s">
        <v>160</v>
      </c>
      <c r="I53" s="16">
        <v>0.14000000000000001</v>
      </c>
    </row>
    <row r="54" spans="1:9">
      <c r="A54" s="8">
        <v>40000</v>
      </c>
      <c r="B54" s="8">
        <v>9.5</v>
      </c>
      <c r="F54" s="15" t="s">
        <v>174</v>
      </c>
      <c r="G54" s="15" t="s">
        <v>169</v>
      </c>
      <c r="H54" s="15" t="s">
        <v>161</v>
      </c>
      <c r="I54" s="16">
        <v>7.0000000000000007E-2</v>
      </c>
    </row>
    <row r="55" spans="1:9">
      <c r="F55" s="15" t="s">
        <v>174</v>
      </c>
      <c r="G55" s="15" t="s">
        <v>169</v>
      </c>
      <c r="H55" s="15" t="s">
        <v>162</v>
      </c>
      <c r="I55" s="16">
        <v>0.1</v>
      </c>
    </row>
    <row r="56" spans="1:9">
      <c r="F56" s="15" t="s">
        <v>174</v>
      </c>
      <c r="G56" s="15" t="s">
        <v>169</v>
      </c>
      <c r="H56" s="15" t="s">
        <v>163</v>
      </c>
      <c r="I56" s="16">
        <v>0.03</v>
      </c>
    </row>
    <row r="57" spans="1:9">
      <c r="F57" s="15" t="s">
        <v>174</v>
      </c>
      <c r="G57" s="15" t="s">
        <v>171</v>
      </c>
      <c r="H57" s="15" t="s">
        <v>158</v>
      </c>
      <c r="I57" s="16">
        <v>0.2</v>
      </c>
    </row>
    <row r="58" spans="1:9">
      <c r="F58" s="15" t="s">
        <v>174</v>
      </c>
      <c r="G58" s="15" t="s">
        <v>171</v>
      </c>
      <c r="H58" s="15" t="s">
        <v>160</v>
      </c>
      <c r="I58" s="16">
        <v>0.15</v>
      </c>
    </row>
    <row r="59" spans="1:9">
      <c r="F59" s="15" t="s">
        <v>174</v>
      </c>
      <c r="G59" s="15" t="s">
        <v>171</v>
      </c>
      <c r="H59" s="15" t="s">
        <v>161</v>
      </c>
      <c r="I59" s="16">
        <v>0.08</v>
      </c>
    </row>
    <row r="60" spans="1:9">
      <c r="F60" s="15" t="s">
        <v>174</v>
      </c>
      <c r="G60" s="15" t="s">
        <v>171</v>
      </c>
      <c r="H60" s="15" t="s">
        <v>162</v>
      </c>
      <c r="I60" s="16">
        <v>0.11</v>
      </c>
    </row>
    <row r="61" spans="1:9">
      <c r="F61" s="15" t="s">
        <v>174</v>
      </c>
      <c r="G61" s="15" t="s">
        <v>171</v>
      </c>
      <c r="H61" s="15" t="s">
        <v>163</v>
      </c>
      <c r="I61" s="16">
        <v>0.04</v>
      </c>
    </row>
    <row r="62" spans="1:9">
      <c r="F62" s="15" t="s">
        <v>175</v>
      </c>
      <c r="G62" s="15" t="s">
        <v>157</v>
      </c>
      <c r="H62" s="15" t="s">
        <v>158</v>
      </c>
      <c r="I62" s="16">
        <v>0.1</v>
      </c>
    </row>
    <row r="63" spans="1:9">
      <c r="F63" s="15" t="s">
        <v>175</v>
      </c>
      <c r="G63" s="15" t="s">
        <v>157</v>
      </c>
      <c r="H63" s="15" t="s">
        <v>160</v>
      </c>
      <c r="I63" s="16">
        <v>0.05</v>
      </c>
    </row>
    <row r="64" spans="1:9">
      <c r="F64" s="15" t="s">
        <v>175</v>
      </c>
      <c r="G64" s="15" t="s">
        <v>157</v>
      </c>
      <c r="H64" s="15" t="s">
        <v>161</v>
      </c>
      <c r="I64" s="16">
        <v>0</v>
      </c>
    </row>
    <row r="65" spans="6:9">
      <c r="F65" s="15" t="s">
        <v>175</v>
      </c>
      <c r="G65" s="15" t="s">
        <v>157</v>
      </c>
      <c r="H65" s="15" t="s">
        <v>162</v>
      </c>
      <c r="I65" s="16">
        <v>0.03</v>
      </c>
    </row>
    <row r="66" spans="6:9">
      <c r="F66" s="15" t="s">
        <v>175</v>
      </c>
      <c r="G66" s="15" t="s">
        <v>157</v>
      </c>
      <c r="H66" s="15" t="s">
        <v>163</v>
      </c>
      <c r="I66" s="16">
        <v>0</v>
      </c>
    </row>
    <row r="67" spans="6:9">
      <c r="F67" s="15" t="s">
        <v>175</v>
      </c>
      <c r="G67" s="15" t="s">
        <v>164</v>
      </c>
      <c r="H67" s="15" t="s">
        <v>158</v>
      </c>
      <c r="I67" s="16">
        <v>0.11</v>
      </c>
    </row>
    <row r="68" spans="6:9">
      <c r="F68" s="15" t="s">
        <v>175</v>
      </c>
      <c r="G68" s="15" t="s">
        <v>164</v>
      </c>
      <c r="H68" s="15" t="s">
        <v>160</v>
      </c>
      <c r="I68" s="16">
        <v>0.06</v>
      </c>
    </row>
    <row r="69" spans="6:9">
      <c r="F69" s="15" t="s">
        <v>175</v>
      </c>
      <c r="G69" s="15" t="s">
        <v>164</v>
      </c>
      <c r="H69" s="15" t="s">
        <v>161</v>
      </c>
      <c r="I69" s="16">
        <v>0.01</v>
      </c>
    </row>
    <row r="70" spans="6:9">
      <c r="F70" s="15" t="s">
        <v>175</v>
      </c>
      <c r="G70" s="15" t="s">
        <v>164</v>
      </c>
      <c r="H70" s="15" t="s">
        <v>162</v>
      </c>
      <c r="I70" s="16">
        <v>0.04</v>
      </c>
    </row>
    <row r="71" spans="6:9">
      <c r="F71" s="15" t="s">
        <v>175</v>
      </c>
      <c r="G71" s="15" t="s">
        <v>164</v>
      </c>
      <c r="H71" s="15" t="s">
        <v>163</v>
      </c>
      <c r="I71" s="16">
        <v>0</v>
      </c>
    </row>
    <row r="72" spans="6:9">
      <c r="F72" s="15" t="s">
        <v>175</v>
      </c>
      <c r="G72" s="15" t="s">
        <v>165</v>
      </c>
      <c r="H72" s="15" t="s">
        <v>158</v>
      </c>
      <c r="I72" s="16">
        <v>0.12</v>
      </c>
    </row>
    <row r="73" spans="6:9">
      <c r="F73" s="15" t="s">
        <v>175</v>
      </c>
      <c r="G73" s="15" t="s">
        <v>165</v>
      </c>
      <c r="H73" s="15" t="s">
        <v>160</v>
      </c>
      <c r="I73" s="16">
        <v>7.0000000000000007E-2</v>
      </c>
    </row>
    <row r="74" spans="6:9">
      <c r="F74" s="15" t="s">
        <v>175</v>
      </c>
      <c r="G74" s="15" t="s">
        <v>165</v>
      </c>
      <c r="H74" s="15" t="s">
        <v>161</v>
      </c>
      <c r="I74" s="16">
        <v>0.02</v>
      </c>
    </row>
    <row r="75" spans="6:9">
      <c r="F75" s="15" t="s">
        <v>175</v>
      </c>
      <c r="G75" s="15" t="s">
        <v>165</v>
      </c>
      <c r="H75" s="15" t="s">
        <v>162</v>
      </c>
      <c r="I75" s="16">
        <v>0.05</v>
      </c>
    </row>
    <row r="76" spans="6:9">
      <c r="F76" s="15" t="s">
        <v>175</v>
      </c>
      <c r="G76" s="15" t="s">
        <v>165</v>
      </c>
      <c r="H76" s="15" t="s">
        <v>163</v>
      </c>
      <c r="I76" s="16">
        <v>0</v>
      </c>
    </row>
    <row r="77" spans="6:9">
      <c r="F77" s="15" t="s">
        <v>175</v>
      </c>
      <c r="G77" s="15" t="s">
        <v>167</v>
      </c>
      <c r="H77" s="15" t="s">
        <v>158</v>
      </c>
      <c r="I77" s="16">
        <v>0.13</v>
      </c>
    </row>
    <row r="78" spans="6:9">
      <c r="F78" s="15" t="s">
        <v>175</v>
      </c>
      <c r="G78" s="15" t="s">
        <v>167</v>
      </c>
      <c r="H78" s="15" t="s">
        <v>160</v>
      </c>
      <c r="I78" s="16">
        <v>0.08</v>
      </c>
    </row>
    <row r="79" spans="6:9">
      <c r="F79" s="15" t="s">
        <v>175</v>
      </c>
      <c r="G79" s="15" t="s">
        <v>167</v>
      </c>
      <c r="H79" s="15" t="s">
        <v>161</v>
      </c>
      <c r="I79" s="16">
        <v>0.03</v>
      </c>
    </row>
    <row r="80" spans="6:9">
      <c r="F80" s="15" t="s">
        <v>175</v>
      </c>
      <c r="G80" s="15" t="s">
        <v>167</v>
      </c>
      <c r="H80" s="15" t="s">
        <v>162</v>
      </c>
      <c r="I80" s="16">
        <v>0.06</v>
      </c>
    </row>
    <row r="81" spans="6:9">
      <c r="F81" s="15" t="s">
        <v>175</v>
      </c>
      <c r="G81" s="15" t="s">
        <v>167</v>
      </c>
      <c r="H81" s="15" t="s">
        <v>163</v>
      </c>
      <c r="I81" s="16">
        <v>0.01</v>
      </c>
    </row>
    <row r="82" spans="6:9">
      <c r="F82" s="15" t="s">
        <v>175</v>
      </c>
      <c r="G82" s="15" t="s">
        <v>169</v>
      </c>
      <c r="H82" s="15" t="s">
        <v>158</v>
      </c>
      <c r="I82" s="16">
        <v>0.14000000000000001</v>
      </c>
    </row>
    <row r="83" spans="6:9">
      <c r="F83" s="15" t="s">
        <v>175</v>
      </c>
      <c r="G83" s="15" t="s">
        <v>169</v>
      </c>
      <c r="H83" s="15" t="s">
        <v>160</v>
      </c>
      <c r="I83" s="16">
        <v>0.09</v>
      </c>
    </row>
    <row r="84" spans="6:9">
      <c r="F84" s="15" t="s">
        <v>175</v>
      </c>
      <c r="G84" s="15" t="s">
        <v>169</v>
      </c>
      <c r="H84" s="15" t="s">
        <v>161</v>
      </c>
      <c r="I84" s="16">
        <v>0.04</v>
      </c>
    </row>
    <row r="85" spans="6:9">
      <c r="F85" s="15" t="s">
        <v>175</v>
      </c>
      <c r="G85" s="15" t="s">
        <v>169</v>
      </c>
      <c r="H85" s="15" t="s">
        <v>162</v>
      </c>
      <c r="I85" s="16">
        <v>7.0000000000000007E-2</v>
      </c>
    </row>
    <row r="86" spans="6:9">
      <c r="F86" s="15" t="s">
        <v>175</v>
      </c>
      <c r="G86" s="15" t="s">
        <v>169</v>
      </c>
      <c r="H86" s="15" t="s">
        <v>163</v>
      </c>
      <c r="I86" s="16">
        <v>0.02</v>
      </c>
    </row>
    <row r="87" spans="6:9">
      <c r="F87" s="15" t="s">
        <v>175</v>
      </c>
      <c r="G87" s="15" t="s">
        <v>171</v>
      </c>
      <c r="H87" s="15" t="s">
        <v>158</v>
      </c>
      <c r="I87" s="16">
        <v>0.15</v>
      </c>
    </row>
    <row r="88" spans="6:9">
      <c r="F88" s="15" t="s">
        <v>175</v>
      </c>
      <c r="G88" s="15" t="s">
        <v>171</v>
      </c>
      <c r="H88" s="15" t="s">
        <v>160</v>
      </c>
      <c r="I88" s="16">
        <v>0.1</v>
      </c>
    </row>
    <row r="89" spans="6:9">
      <c r="F89" s="15" t="s">
        <v>175</v>
      </c>
      <c r="G89" s="15" t="s">
        <v>171</v>
      </c>
      <c r="H89" s="15" t="s">
        <v>161</v>
      </c>
      <c r="I89" s="16">
        <v>0.05</v>
      </c>
    </row>
    <row r="90" spans="6:9">
      <c r="F90" s="15" t="s">
        <v>175</v>
      </c>
      <c r="G90" s="15" t="s">
        <v>171</v>
      </c>
      <c r="H90" s="15" t="s">
        <v>162</v>
      </c>
      <c r="I90" s="16">
        <v>0.08</v>
      </c>
    </row>
    <row r="91" spans="6:9">
      <c r="F91" s="15" t="s">
        <v>175</v>
      </c>
      <c r="G91" s="15" t="s">
        <v>171</v>
      </c>
      <c r="H91" s="15" t="s">
        <v>163</v>
      </c>
      <c r="I91" s="16">
        <v>0.03</v>
      </c>
    </row>
    <row r="92" spans="6:9">
      <c r="F92" s="15" t="s">
        <v>176</v>
      </c>
      <c r="G92" s="15" t="s">
        <v>157</v>
      </c>
      <c r="H92" s="15" t="s">
        <v>177</v>
      </c>
      <c r="I92" s="16">
        <v>0</v>
      </c>
    </row>
    <row r="93" spans="6:9">
      <c r="F93" s="15" t="s">
        <v>176</v>
      </c>
      <c r="G93" s="15" t="s">
        <v>164</v>
      </c>
      <c r="H93" s="15" t="s">
        <v>158</v>
      </c>
      <c r="I93" s="16">
        <v>0.02</v>
      </c>
    </row>
    <row r="94" spans="6:9">
      <c r="F94" s="15" t="s">
        <v>176</v>
      </c>
      <c r="G94" s="15" t="s">
        <v>164</v>
      </c>
      <c r="H94" s="15" t="s">
        <v>160</v>
      </c>
      <c r="I94" s="16">
        <v>0.01</v>
      </c>
    </row>
    <row r="95" spans="6:9">
      <c r="F95" s="15" t="s">
        <v>176</v>
      </c>
      <c r="G95" s="15" t="s">
        <v>164</v>
      </c>
      <c r="H95" s="15" t="s">
        <v>161</v>
      </c>
      <c r="I95" s="16">
        <v>0</v>
      </c>
    </row>
    <row r="96" spans="6:9">
      <c r="F96" s="15" t="s">
        <v>176</v>
      </c>
      <c r="G96" s="15" t="s">
        <v>164</v>
      </c>
      <c r="H96" s="15" t="s">
        <v>162</v>
      </c>
      <c r="I96" s="16">
        <v>0</v>
      </c>
    </row>
    <row r="97" spans="6:9">
      <c r="F97" s="15" t="s">
        <v>176</v>
      </c>
      <c r="G97" s="15" t="s">
        <v>164</v>
      </c>
      <c r="H97" s="15" t="s">
        <v>163</v>
      </c>
      <c r="I97" s="16">
        <v>0</v>
      </c>
    </row>
    <row r="98" spans="6:9">
      <c r="F98" s="15" t="s">
        <v>176</v>
      </c>
      <c r="G98" s="15" t="s">
        <v>165</v>
      </c>
      <c r="H98" s="15" t="s">
        <v>158</v>
      </c>
      <c r="I98" s="16">
        <v>0.04</v>
      </c>
    </row>
    <row r="99" spans="6:9">
      <c r="F99" s="15" t="s">
        <v>176</v>
      </c>
      <c r="G99" s="15" t="s">
        <v>165</v>
      </c>
      <c r="H99" s="15" t="s">
        <v>160</v>
      </c>
      <c r="I99" s="16">
        <v>0.02</v>
      </c>
    </row>
    <row r="100" spans="6:9">
      <c r="F100" s="15" t="s">
        <v>176</v>
      </c>
      <c r="G100" s="15" t="s">
        <v>165</v>
      </c>
      <c r="H100" s="15" t="s">
        <v>161</v>
      </c>
      <c r="I100" s="16">
        <v>0</v>
      </c>
    </row>
    <row r="101" spans="6:9">
      <c r="F101" s="15" t="s">
        <v>176</v>
      </c>
      <c r="G101" s="15" t="s">
        <v>165</v>
      </c>
      <c r="H101" s="15" t="s">
        <v>162</v>
      </c>
      <c r="I101" s="16">
        <v>0.01</v>
      </c>
    </row>
    <row r="102" spans="6:9">
      <c r="F102" s="15" t="s">
        <v>176</v>
      </c>
      <c r="G102" s="15" t="s">
        <v>165</v>
      </c>
      <c r="H102" s="15" t="s">
        <v>163</v>
      </c>
      <c r="I102" s="16">
        <v>0</v>
      </c>
    </row>
    <row r="103" spans="6:9">
      <c r="F103" s="15" t="s">
        <v>176</v>
      </c>
      <c r="G103" s="15" t="s">
        <v>167</v>
      </c>
      <c r="H103" s="15" t="s">
        <v>158</v>
      </c>
      <c r="I103" s="16">
        <v>0.06</v>
      </c>
    </row>
    <row r="104" spans="6:9">
      <c r="F104" s="15" t="s">
        <v>176</v>
      </c>
      <c r="G104" s="15" t="s">
        <v>167</v>
      </c>
      <c r="H104" s="15" t="s">
        <v>160</v>
      </c>
      <c r="I104" s="16">
        <v>0.03</v>
      </c>
    </row>
    <row r="105" spans="6:9">
      <c r="F105" s="15" t="s">
        <v>176</v>
      </c>
      <c r="G105" s="15" t="s">
        <v>167</v>
      </c>
      <c r="H105" s="15" t="s">
        <v>161</v>
      </c>
      <c r="I105" s="16">
        <v>0.01</v>
      </c>
    </row>
    <row r="106" spans="6:9">
      <c r="F106" s="15" t="s">
        <v>176</v>
      </c>
      <c r="G106" s="15" t="s">
        <v>167</v>
      </c>
      <c r="H106" s="15" t="s">
        <v>162</v>
      </c>
      <c r="I106" s="16">
        <v>0.02</v>
      </c>
    </row>
    <row r="107" spans="6:9">
      <c r="F107" s="15" t="s">
        <v>176</v>
      </c>
      <c r="G107" s="15" t="s">
        <v>167</v>
      </c>
      <c r="H107" s="15" t="s">
        <v>163</v>
      </c>
      <c r="I107" s="16">
        <v>0</v>
      </c>
    </row>
    <row r="108" spans="6:9">
      <c r="F108" s="15" t="s">
        <v>176</v>
      </c>
      <c r="G108" s="15" t="s">
        <v>169</v>
      </c>
      <c r="H108" s="15" t="s">
        <v>158</v>
      </c>
      <c r="I108" s="16">
        <v>0.08</v>
      </c>
    </row>
    <row r="109" spans="6:9">
      <c r="F109" s="15" t="s">
        <v>176</v>
      </c>
      <c r="G109" s="15" t="s">
        <v>169</v>
      </c>
      <c r="H109" s="15" t="s">
        <v>160</v>
      </c>
      <c r="I109" s="16">
        <v>0.04</v>
      </c>
    </row>
    <row r="110" spans="6:9">
      <c r="F110" s="15" t="s">
        <v>176</v>
      </c>
      <c r="G110" s="15" t="s">
        <v>169</v>
      </c>
      <c r="H110" s="15" t="s">
        <v>161</v>
      </c>
      <c r="I110" s="16">
        <v>0.02</v>
      </c>
    </row>
    <row r="111" spans="6:9">
      <c r="F111" s="15" t="s">
        <v>176</v>
      </c>
      <c r="G111" s="15" t="s">
        <v>169</v>
      </c>
      <c r="H111" s="15" t="s">
        <v>162</v>
      </c>
      <c r="I111" s="16">
        <v>0.03</v>
      </c>
    </row>
    <row r="112" spans="6:9">
      <c r="F112" s="15" t="s">
        <v>176</v>
      </c>
      <c r="G112" s="15" t="s">
        <v>169</v>
      </c>
      <c r="H112" s="15" t="s">
        <v>163</v>
      </c>
      <c r="I112" s="16">
        <v>0</v>
      </c>
    </row>
    <row r="113" spans="6:9">
      <c r="F113" s="15" t="s">
        <v>176</v>
      </c>
      <c r="G113" s="15" t="s">
        <v>171</v>
      </c>
      <c r="H113" s="15" t="s">
        <v>158</v>
      </c>
      <c r="I113" s="16">
        <v>0.1</v>
      </c>
    </row>
    <row r="114" spans="6:9">
      <c r="F114" s="15" t="s">
        <v>176</v>
      </c>
      <c r="G114" s="15" t="s">
        <v>171</v>
      </c>
      <c r="H114" s="15" t="s">
        <v>160</v>
      </c>
      <c r="I114" s="16">
        <v>0.05</v>
      </c>
    </row>
    <row r="115" spans="6:9">
      <c r="F115" s="15" t="s">
        <v>176</v>
      </c>
      <c r="G115" s="15" t="s">
        <v>171</v>
      </c>
      <c r="H115" s="15" t="s">
        <v>161</v>
      </c>
      <c r="I115" s="16">
        <v>0.03</v>
      </c>
    </row>
    <row r="116" spans="6:9">
      <c r="F116" s="15" t="s">
        <v>176</v>
      </c>
      <c r="G116" s="15" t="s">
        <v>171</v>
      </c>
      <c r="H116" s="15" t="s">
        <v>162</v>
      </c>
      <c r="I116" s="16">
        <v>0.04</v>
      </c>
    </row>
    <row r="117" spans="6:9">
      <c r="F117" s="15" t="s">
        <v>176</v>
      </c>
      <c r="G117" s="15" t="s">
        <v>171</v>
      </c>
      <c r="H117" s="15" t="s">
        <v>163</v>
      </c>
      <c r="I117" s="16">
        <v>0</v>
      </c>
    </row>
    <row r="118" spans="6:9">
      <c r="F118" s="15" t="s">
        <v>178</v>
      </c>
      <c r="G118" s="15" t="s">
        <v>179</v>
      </c>
      <c r="H118" s="15" t="s">
        <v>180</v>
      </c>
      <c r="I118" s="16">
        <v>0</v>
      </c>
    </row>
  </sheetData>
  <sheetProtection algorithmName="SHA-512" hashValue="GWXMHmW9zbch5iaAV70QhBP/l5/1qACt3I1zsA0p3IvrbvM9LDoYvRVv6F29ANH5SCNmicnnsGuJylsglODGaA==" saltValue="dCUTA4L8HEO6Fi8PdxpLRw=="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BF6FF-6FDC-4B89-A541-D63A6A9679EE}">
  <dimension ref="A1:H54"/>
  <sheetViews>
    <sheetView workbookViewId="0">
      <selection activeCell="C61" sqref="C61"/>
    </sheetView>
  </sheetViews>
  <sheetFormatPr defaultRowHeight="15"/>
  <cols>
    <col min="1" max="1" width="6.28515625" bestFit="1" customWidth="1"/>
    <col min="2" max="2" width="7.85546875" bestFit="1" customWidth="1"/>
    <col min="3" max="3" width="128.7109375" bestFit="1" customWidth="1"/>
    <col min="4" max="4" width="25.5703125" bestFit="1" customWidth="1"/>
    <col min="5" max="5" width="17.140625" bestFit="1" customWidth="1"/>
  </cols>
  <sheetData>
    <row r="1" spans="1:8">
      <c r="A1" s="22"/>
      <c r="B1" s="22"/>
      <c r="C1" s="22"/>
      <c r="D1" s="22"/>
      <c r="E1" s="22"/>
      <c r="F1" s="2"/>
      <c r="G1" s="2"/>
      <c r="H1" s="2"/>
    </row>
    <row r="2" spans="1:8">
      <c r="A2" s="17"/>
      <c r="B2" s="17"/>
      <c r="C2" s="17"/>
      <c r="D2" s="17"/>
      <c r="E2" s="18"/>
      <c r="F2" s="2"/>
      <c r="G2" s="2"/>
      <c r="H2" s="2"/>
    </row>
    <row r="3" spans="1:8">
      <c r="A3" s="17"/>
      <c r="B3" s="17"/>
      <c r="C3" s="17"/>
      <c r="D3" s="17"/>
      <c r="E3" s="17"/>
      <c r="F3" s="2"/>
      <c r="G3" s="2"/>
      <c r="H3" s="2"/>
    </row>
    <row r="4" spans="1:8">
      <c r="A4" s="17"/>
      <c r="B4" s="17"/>
      <c r="C4" s="17"/>
      <c r="D4" s="17"/>
      <c r="E4" s="17"/>
      <c r="F4" s="2"/>
      <c r="G4" s="2"/>
      <c r="H4" s="2"/>
    </row>
    <row r="5" spans="1:8">
      <c r="A5" s="17"/>
      <c r="B5" s="17"/>
      <c r="C5" s="17"/>
      <c r="D5" s="17"/>
      <c r="E5" s="17"/>
      <c r="F5" s="2"/>
      <c r="G5" s="2"/>
      <c r="H5" s="2"/>
    </row>
    <row r="6" spans="1:8">
      <c r="A6" s="17"/>
      <c r="B6" s="17"/>
      <c r="C6" s="17"/>
      <c r="D6" s="17"/>
      <c r="E6" s="17"/>
      <c r="F6" s="2"/>
      <c r="G6" s="2"/>
      <c r="H6" s="2"/>
    </row>
    <row r="7" spans="1:8">
      <c r="A7" s="17"/>
      <c r="B7" s="17"/>
      <c r="C7" s="17"/>
      <c r="D7" s="17"/>
      <c r="E7" s="17"/>
      <c r="F7" s="2"/>
      <c r="G7" s="2"/>
      <c r="H7" s="2"/>
    </row>
    <row r="8" spans="1:8">
      <c r="A8" s="17"/>
      <c r="B8" s="17"/>
      <c r="C8" s="17"/>
      <c r="D8" s="17"/>
      <c r="E8" s="18"/>
      <c r="F8" s="2"/>
      <c r="G8" s="2"/>
      <c r="H8" s="2"/>
    </row>
    <row r="9" spans="1:8">
      <c r="A9" s="17"/>
      <c r="B9" s="17"/>
      <c r="C9" s="17"/>
      <c r="D9" s="17"/>
      <c r="E9" s="17"/>
      <c r="F9" s="2"/>
      <c r="G9" s="2"/>
      <c r="H9" s="2"/>
    </row>
    <row r="10" spans="1:8">
      <c r="A10" s="17"/>
      <c r="B10" s="17"/>
      <c r="C10" s="17"/>
      <c r="D10" s="17"/>
      <c r="E10" s="17"/>
      <c r="F10" s="2"/>
      <c r="G10" s="2"/>
      <c r="H10" s="2"/>
    </row>
    <row r="11" spans="1:8">
      <c r="A11" s="17"/>
      <c r="B11" s="17"/>
      <c r="C11" s="17"/>
      <c r="D11" s="17"/>
      <c r="E11" s="17"/>
      <c r="F11" s="2"/>
      <c r="G11" s="2"/>
      <c r="H11" s="2"/>
    </row>
    <row r="12" spans="1:8">
      <c r="A12" s="17"/>
      <c r="B12" s="17"/>
      <c r="C12" s="17"/>
      <c r="D12" s="17"/>
      <c r="E12" s="17"/>
      <c r="F12" s="2"/>
      <c r="G12" s="2"/>
      <c r="H12" s="2"/>
    </row>
    <row r="13" spans="1:8">
      <c r="A13" s="17"/>
      <c r="B13" s="17"/>
      <c r="C13" s="17"/>
      <c r="D13" s="17"/>
      <c r="E13" s="17"/>
      <c r="F13" s="2"/>
      <c r="G13" s="2"/>
      <c r="H13" s="2"/>
    </row>
    <row r="14" spans="1:8">
      <c r="A14" s="17"/>
      <c r="B14" s="17"/>
      <c r="C14" s="17"/>
      <c r="D14" s="17"/>
      <c r="E14" s="17"/>
      <c r="F14" s="2"/>
      <c r="G14" s="2"/>
      <c r="H14" s="2"/>
    </row>
    <row r="15" spans="1:8">
      <c r="A15" s="17"/>
      <c r="B15" s="17"/>
      <c r="C15" s="17"/>
      <c r="D15" s="17"/>
      <c r="E15" s="17"/>
      <c r="F15" s="2"/>
      <c r="G15" s="2"/>
      <c r="H15" s="2"/>
    </row>
    <row r="16" spans="1:8">
      <c r="A16" s="17"/>
      <c r="B16" s="17"/>
      <c r="C16" s="17"/>
      <c r="D16" s="17"/>
      <c r="E16" s="17"/>
      <c r="F16" s="2"/>
      <c r="G16" s="2"/>
      <c r="H16" s="2"/>
    </row>
    <row r="17" spans="1:8">
      <c r="A17" s="17"/>
      <c r="B17" s="17"/>
      <c r="C17" s="17"/>
      <c r="D17" s="17"/>
      <c r="E17" s="17"/>
      <c r="F17" s="2"/>
      <c r="G17" s="2"/>
      <c r="H17" s="2"/>
    </row>
    <row r="18" spans="1:8">
      <c r="A18" s="17"/>
      <c r="B18" s="17"/>
      <c r="C18" s="17"/>
      <c r="D18" s="17"/>
      <c r="E18" s="17"/>
      <c r="F18" s="2"/>
      <c r="G18" s="2"/>
      <c r="H18" s="2"/>
    </row>
    <row r="19" spans="1:8">
      <c r="A19" s="17"/>
      <c r="B19" s="17"/>
      <c r="C19" s="17"/>
      <c r="D19" s="17"/>
      <c r="E19" s="17"/>
      <c r="F19" s="2"/>
      <c r="G19" s="2"/>
      <c r="H19" s="2"/>
    </row>
    <row r="20" spans="1:8">
      <c r="A20" s="17"/>
      <c r="B20" s="17"/>
      <c r="C20" s="17"/>
      <c r="D20" s="17"/>
      <c r="E20" s="17"/>
      <c r="F20" s="2"/>
      <c r="G20" s="2"/>
      <c r="H20" s="2"/>
    </row>
    <row r="21" spans="1:8">
      <c r="A21" s="17"/>
      <c r="B21" s="17"/>
      <c r="C21" s="17"/>
      <c r="D21" s="17"/>
      <c r="E21" s="17"/>
      <c r="F21" s="2"/>
      <c r="G21" s="2"/>
      <c r="H21" s="2"/>
    </row>
    <row r="22" spans="1:8">
      <c r="A22" s="17"/>
      <c r="B22" s="17"/>
      <c r="C22" s="17"/>
      <c r="D22" s="17"/>
      <c r="E22" s="17"/>
      <c r="F22" s="2"/>
      <c r="G22" s="2"/>
      <c r="H22" s="2"/>
    </row>
    <row r="23" spans="1:8">
      <c r="A23" s="17"/>
      <c r="B23" s="17"/>
      <c r="C23" s="17"/>
      <c r="D23" s="17"/>
      <c r="E23" s="17"/>
      <c r="F23" s="2"/>
      <c r="G23" s="2"/>
      <c r="H23" s="2"/>
    </row>
    <row r="24" spans="1:8">
      <c r="A24" s="17"/>
      <c r="B24" s="17"/>
      <c r="C24" s="17"/>
      <c r="D24" s="17"/>
      <c r="E24" s="17"/>
      <c r="F24" s="2"/>
      <c r="G24" s="2"/>
      <c r="H24" s="2"/>
    </row>
    <row r="25" spans="1:8">
      <c r="A25" s="17"/>
      <c r="B25" s="17"/>
      <c r="C25" s="17"/>
      <c r="D25" s="17"/>
      <c r="E25" s="17"/>
      <c r="F25" s="2"/>
      <c r="G25" s="2"/>
      <c r="H25" s="2"/>
    </row>
    <row r="26" spans="1:8">
      <c r="A26" s="17"/>
      <c r="B26" s="17"/>
      <c r="C26" s="17"/>
      <c r="D26" s="17"/>
      <c r="E26" s="17"/>
      <c r="F26" s="2"/>
      <c r="G26" s="2"/>
      <c r="H26" s="2"/>
    </row>
    <row r="27" spans="1:8">
      <c r="A27" s="17"/>
      <c r="B27" s="17"/>
      <c r="C27" s="17"/>
      <c r="D27" s="17"/>
      <c r="E27" s="17"/>
      <c r="F27" s="2"/>
      <c r="G27" s="2"/>
      <c r="H27" s="2"/>
    </row>
    <row r="28" spans="1:8">
      <c r="A28" s="17"/>
      <c r="B28" s="17"/>
      <c r="C28" s="17"/>
      <c r="D28" s="17"/>
      <c r="E28" s="17"/>
      <c r="F28" s="2"/>
      <c r="G28" s="2"/>
      <c r="H28" s="2"/>
    </row>
    <row r="29" spans="1:8">
      <c r="A29" s="17"/>
      <c r="B29" s="17"/>
      <c r="C29" s="17"/>
      <c r="D29" s="17"/>
      <c r="E29" s="17"/>
      <c r="F29" s="2"/>
      <c r="G29" s="2"/>
      <c r="H29" s="2"/>
    </row>
    <row r="30" spans="1:8">
      <c r="A30" s="17"/>
      <c r="B30" s="17"/>
      <c r="C30" s="17"/>
      <c r="D30" s="17"/>
      <c r="E30" s="17"/>
      <c r="F30" s="2"/>
      <c r="G30" s="2"/>
      <c r="H30" s="2"/>
    </row>
    <row r="31" spans="1:8">
      <c r="A31" s="17"/>
      <c r="B31" s="17"/>
      <c r="C31" s="17"/>
      <c r="D31" s="17"/>
      <c r="E31" s="17"/>
      <c r="F31" s="2"/>
      <c r="G31" s="2"/>
      <c r="H31" s="2"/>
    </row>
    <row r="32" spans="1:8">
      <c r="A32" s="17"/>
      <c r="B32" s="17"/>
      <c r="C32" s="17"/>
      <c r="D32" s="17"/>
      <c r="E32" s="17"/>
      <c r="F32" s="2"/>
      <c r="G32" s="2"/>
      <c r="H32" s="2"/>
    </row>
    <row r="33" spans="1:8">
      <c r="A33" s="17"/>
      <c r="B33" s="17"/>
      <c r="C33" s="17"/>
      <c r="D33" s="17"/>
      <c r="E33" s="17"/>
      <c r="F33" s="2"/>
      <c r="G33" s="2"/>
      <c r="H33" s="2"/>
    </row>
    <row r="34" spans="1:8">
      <c r="A34" s="17"/>
      <c r="B34" s="17"/>
      <c r="C34" s="17"/>
      <c r="D34" s="17"/>
      <c r="E34" s="17"/>
      <c r="F34" s="2"/>
      <c r="G34" s="2"/>
      <c r="H34" s="2"/>
    </row>
    <row r="35" spans="1:8">
      <c r="A35" s="17"/>
      <c r="B35" s="17"/>
      <c r="C35" s="17"/>
      <c r="D35" s="17"/>
      <c r="E35" s="17"/>
      <c r="F35" s="2"/>
      <c r="G35" s="2"/>
      <c r="H35" s="2"/>
    </row>
    <row r="36" spans="1:8">
      <c r="A36" s="17"/>
      <c r="B36" s="17"/>
      <c r="C36" s="17"/>
      <c r="D36" s="17"/>
      <c r="E36" s="17"/>
      <c r="F36" s="2"/>
      <c r="G36" s="2"/>
      <c r="H36" s="2"/>
    </row>
    <row r="37" spans="1:8">
      <c r="A37" s="17"/>
      <c r="B37" s="17"/>
      <c r="C37" s="17"/>
      <c r="D37" s="17"/>
      <c r="E37" s="17"/>
      <c r="F37" s="2"/>
      <c r="G37" s="2"/>
      <c r="H37" s="2"/>
    </row>
    <row r="38" spans="1:8">
      <c r="A38" s="17"/>
      <c r="B38" s="17"/>
      <c r="C38" s="17"/>
      <c r="D38" s="17"/>
      <c r="E38" s="17"/>
      <c r="F38" s="2"/>
      <c r="G38" s="2"/>
      <c r="H38" s="2"/>
    </row>
    <row r="39" spans="1:8">
      <c r="A39" s="17"/>
      <c r="B39" s="17"/>
      <c r="C39" s="17"/>
      <c r="D39" s="17"/>
      <c r="E39" s="17"/>
      <c r="F39" s="2"/>
      <c r="G39" s="2"/>
      <c r="H39" s="2"/>
    </row>
    <row r="40" spans="1:8">
      <c r="A40" s="17"/>
      <c r="B40" s="17"/>
      <c r="C40" s="17"/>
      <c r="D40" s="17"/>
      <c r="E40" s="17"/>
      <c r="F40" s="2"/>
      <c r="G40" s="2"/>
      <c r="H40" s="2"/>
    </row>
    <row r="41" spans="1:8">
      <c r="A41" s="17"/>
      <c r="B41" s="17"/>
      <c r="C41" s="17"/>
      <c r="D41" s="17"/>
      <c r="E41" s="17"/>
      <c r="F41" s="2"/>
      <c r="G41" s="2"/>
      <c r="H41" s="2"/>
    </row>
    <row r="42" spans="1:8">
      <c r="A42" s="17"/>
      <c r="B42" s="17"/>
      <c r="C42" s="23"/>
      <c r="D42" s="17"/>
      <c r="E42" s="17"/>
      <c r="F42" s="2"/>
      <c r="G42" s="2"/>
      <c r="H42" s="2"/>
    </row>
    <row r="43" spans="1:8">
      <c r="A43" s="17"/>
      <c r="B43" s="17"/>
      <c r="C43" s="17"/>
      <c r="D43" s="17"/>
      <c r="E43" s="17"/>
      <c r="F43" s="2"/>
      <c r="G43" s="2"/>
      <c r="H43" s="2"/>
    </row>
    <row r="44" spans="1:8">
      <c r="A44" s="17"/>
      <c r="B44" s="17"/>
      <c r="C44" s="17"/>
      <c r="D44" s="17"/>
      <c r="E44" s="17"/>
      <c r="F44" s="2"/>
      <c r="G44" s="2"/>
      <c r="H44" s="2"/>
    </row>
    <row r="45" spans="1:8">
      <c r="A45" s="17"/>
      <c r="B45" s="17"/>
      <c r="C45" s="17"/>
      <c r="D45" s="17"/>
      <c r="E45" s="17"/>
      <c r="F45" s="2"/>
      <c r="G45" s="2"/>
      <c r="H45" s="2"/>
    </row>
    <row r="46" spans="1:8">
      <c r="A46" s="17"/>
      <c r="B46" s="17"/>
      <c r="C46" s="17"/>
      <c r="D46" s="17"/>
      <c r="E46" s="17"/>
      <c r="F46" s="2"/>
      <c r="G46" s="2"/>
      <c r="H46" s="2"/>
    </row>
    <row r="47" spans="1:8">
      <c r="A47" s="17"/>
      <c r="B47" s="17"/>
      <c r="C47" s="17"/>
      <c r="D47" s="17"/>
      <c r="E47" s="17"/>
      <c r="F47" s="2"/>
      <c r="G47" s="2"/>
      <c r="H47" s="2"/>
    </row>
    <row r="48" spans="1:8">
      <c r="A48" s="17"/>
      <c r="B48" s="17"/>
      <c r="C48" s="17"/>
      <c r="D48" s="17"/>
      <c r="E48" s="17"/>
      <c r="F48" s="2"/>
      <c r="G48" s="2"/>
      <c r="H48" s="2"/>
    </row>
    <row r="49" spans="1:8">
      <c r="A49" s="17"/>
      <c r="B49" s="17"/>
      <c r="C49" s="17"/>
      <c r="D49" s="17"/>
      <c r="E49" s="17"/>
      <c r="F49" s="2"/>
      <c r="G49" s="2"/>
      <c r="H49" s="2"/>
    </row>
    <row r="50" spans="1:8">
      <c r="A50" s="17"/>
      <c r="B50" s="17"/>
      <c r="C50" s="17"/>
      <c r="D50" s="17"/>
      <c r="E50" s="17"/>
      <c r="F50" s="2"/>
      <c r="G50" s="2"/>
      <c r="H50" s="2"/>
    </row>
    <row r="51" spans="1:8">
      <c r="A51" s="17"/>
      <c r="B51" s="17"/>
      <c r="C51" s="17"/>
      <c r="D51" s="17"/>
      <c r="E51" s="17"/>
      <c r="F51" s="2"/>
      <c r="G51" s="2"/>
      <c r="H51" s="2"/>
    </row>
    <row r="52" spans="1:8">
      <c r="A52" s="17"/>
      <c r="B52" s="17"/>
      <c r="C52" s="17"/>
      <c r="D52" s="17"/>
      <c r="E52" s="17"/>
      <c r="F52" s="2"/>
      <c r="G52" s="2"/>
      <c r="H52" s="2"/>
    </row>
    <row r="53" spans="1:8">
      <c r="A53" s="17"/>
      <c r="B53" s="17"/>
      <c r="C53" s="17"/>
      <c r="D53" s="17"/>
      <c r="E53" s="17"/>
      <c r="F53" s="2"/>
      <c r="G53" s="2"/>
      <c r="H53" s="2"/>
    </row>
    <row r="54" spans="1:8">
      <c r="A54" s="2"/>
      <c r="B54" s="2"/>
      <c r="C54" s="2"/>
      <c r="D54" s="2"/>
      <c r="E54" s="2"/>
      <c r="F54" s="2"/>
      <c r="G54" s="2"/>
      <c r="H54" s="2"/>
    </row>
  </sheetData>
  <sheetProtection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A90B-90E8-4479-8283-5DDCF7DEF7CA}">
  <dimension ref="A1:A31"/>
  <sheetViews>
    <sheetView zoomScaleNormal="100" workbookViewId="0">
      <selection sqref="A1:A3"/>
    </sheetView>
  </sheetViews>
  <sheetFormatPr defaultRowHeight="15"/>
  <cols>
    <col min="1" max="1" width="175.28515625" customWidth="1"/>
  </cols>
  <sheetData>
    <row r="1" spans="1:1" ht="18" customHeight="1">
      <c r="A1" s="223" t="s">
        <v>181</v>
      </c>
    </row>
    <row r="2" spans="1:1" ht="14.45" customHeight="1">
      <c r="A2" s="224"/>
    </row>
    <row r="3" spans="1:1" ht="28.15" customHeight="1" thickBot="1">
      <c r="A3" s="225"/>
    </row>
    <row r="4" spans="1:1" ht="14.45" customHeight="1">
      <c r="A4" s="95"/>
    </row>
    <row r="5" spans="1:1" ht="21" customHeight="1">
      <c r="A5" s="101" t="s">
        <v>182</v>
      </c>
    </row>
    <row r="6" spans="1:1" ht="31.5">
      <c r="A6" s="98" t="s">
        <v>183</v>
      </c>
    </row>
    <row r="7" spans="1:1" ht="14.45" customHeight="1">
      <c r="A7" s="99"/>
    </row>
    <row r="8" spans="1:1" ht="21">
      <c r="A8" s="101" t="s">
        <v>184</v>
      </c>
    </row>
    <row r="9" spans="1:1" ht="14.45" customHeight="1">
      <c r="A9" s="221" t="s">
        <v>185</v>
      </c>
    </row>
    <row r="10" spans="1:1">
      <c r="A10" s="221"/>
    </row>
    <row r="11" spans="1:1">
      <c r="A11" s="221"/>
    </row>
    <row r="12" spans="1:1">
      <c r="A12" s="221"/>
    </row>
    <row r="13" spans="1:1">
      <c r="A13" s="221"/>
    </row>
    <row r="14" spans="1:1">
      <c r="A14" s="221"/>
    </row>
    <row r="15" spans="1:1">
      <c r="A15" s="221"/>
    </row>
    <row r="16" spans="1:1">
      <c r="A16" s="221"/>
    </row>
    <row r="17" spans="1:1">
      <c r="A17" s="97"/>
    </row>
    <row r="18" spans="1:1" ht="21">
      <c r="A18" s="102" t="s">
        <v>186</v>
      </c>
    </row>
    <row r="19" spans="1:1" ht="14.45" customHeight="1">
      <c r="A19" s="222" t="s">
        <v>187</v>
      </c>
    </row>
    <row r="20" spans="1:1">
      <c r="A20" s="222"/>
    </row>
    <row r="21" spans="1:1">
      <c r="A21" s="96"/>
    </row>
    <row r="22" spans="1:1" ht="21">
      <c r="A22" s="104" t="s">
        <v>188</v>
      </c>
    </row>
    <row r="23" spans="1:1">
      <c r="A23" s="219" t="s">
        <v>189</v>
      </c>
    </row>
    <row r="24" spans="1:1">
      <c r="A24" s="220"/>
    </row>
    <row r="25" spans="1:1">
      <c r="A25" s="220"/>
    </row>
    <row r="26" spans="1:1">
      <c r="A26" s="96"/>
    </row>
    <row r="27" spans="1:1" ht="21">
      <c r="A27" s="103" t="s">
        <v>190</v>
      </c>
    </row>
    <row r="28" spans="1:1">
      <c r="A28" s="221" t="s">
        <v>191</v>
      </c>
    </row>
    <row r="29" spans="1:1">
      <c r="A29" s="221"/>
    </row>
    <row r="30" spans="1:1" ht="7.9" customHeight="1">
      <c r="A30" s="221"/>
    </row>
    <row r="31" spans="1:1" ht="15.75" thickBot="1">
      <c r="A31" s="100"/>
    </row>
  </sheetData>
  <sheetProtection sheet="1" objects="1" scenarios="1"/>
  <mergeCells count="5">
    <mergeCell ref="A23:A25"/>
    <mergeCell ref="A28:A30"/>
    <mergeCell ref="A9:A16"/>
    <mergeCell ref="A19:A20"/>
    <mergeCell ref="A1:A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ABD564F505AB419076A791D0750F15" ma:contentTypeVersion="16" ma:contentTypeDescription="Create a new document." ma:contentTypeScope="" ma:versionID="d9700bb6b87d40a70bb06607f9f4c7de">
  <xsd:schema xmlns:xsd="http://www.w3.org/2001/XMLSchema" xmlns:xs="http://www.w3.org/2001/XMLSchema" xmlns:p="http://schemas.microsoft.com/office/2006/metadata/properties" xmlns:ns2="2e9f229e-4cd9-4d28-9308-78261b3350c6" xmlns:ns3="125c528b-64f7-4f3f-be68-61db35fc24dc" targetNamespace="http://schemas.microsoft.com/office/2006/metadata/properties" ma:root="true" ma:fieldsID="d931b3b19e5df998000ae26feae23176" ns2:_="" ns3:_="">
    <xsd:import namespace="2e9f229e-4cd9-4d28-9308-78261b3350c6"/>
    <xsd:import namespace="125c528b-64f7-4f3f-be68-61db35fc24dc"/>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2:SharedWithUsers" minOccurs="0"/>
                <xsd:element ref="ns2:SharedWithDetail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f229e-4cd9-4d28-9308-78261b3350c6"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9b67269a-4907-4f94-a2f3-a87fee3f88c8"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d035c4cf-0ae7-4faf-a36f-2cdf1fcc622f}" ma:internalName="TaxCatchAll" ma:showField="CatchAllData" ma:web="2e9f229e-4cd9-4d28-9308-78261b3350c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5c528b-64f7-4f3f-be68-61db35fc24d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67269a-4907-4f94-a2f3-a87fee3f88c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c528b-64f7-4f3f-be68-61db35fc24dc">
      <Terms xmlns="http://schemas.microsoft.com/office/infopath/2007/PartnerControls"/>
    </lcf76f155ced4ddcb4097134ff3c332f>
    <TaxCatchAll xmlns="2e9f229e-4cd9-4d28-9308-78261b3350c6" xsi:nil="true"/>
    <TaxKeywordTaxHTField xmlns="2e9f229e-4cd9-4d28-9308-78261b3350c6">
      <Terms xmlns="http://schemas.microsoft.com/office/infopath/2007/PartnerControls"/>
    </TaxKeywordTaxHTField>
  </documentManagement>
</p:properties>
</file>

<file path=customXml/itemProps1.xml><?xml version="1.0" encoding="utf-8"?>
<ds:datastoreItem xmlns:ds="http://schemas.openxmlformats.org/officeDocument/2006/customXml" ds:itemID="{7E242BFF-959A-44AD-8A21-FC91998D4497}"/>
</file>

<file path=customXml/itemProps2.xml><?xml version="1.0" encoding="utf-8"?>
<ds:datastoreItem xmlns:ds="http://schemas.openxmlformats.org/officeDocument/2006/customXml" ds:itemID="{E4E284F4-8539-498C-8408-F87E5CD7BB3D}"/>
</file>

<file path=customXml/itemProps3.xml><?xml version="1.0" encoding="utf-8"?>
<ds:datastoreItem xmlns:ds="http://schemas.openxmlformats.org/officeDocument/2006/customXml" ds:itemID="{2F37A56E-1696-4E4F-B723-B0465E37C6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Fernando Escalante</dc:creator>
  <cp:keywords/>
  <dc:description/>
  <cp:lastModifiedBy/>
  <cp:revision/>
  <dcterms:created xsi:type="dcterms:W3CDTF">2026-02-19T13:46:04Z</dcterms:created>
  <dcterms:modified xsi:type="dcterms:W3CDTF">2026-07-08T20:24:19Z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0x010100DCABD564F505AB419076A791D0750F15</vt:lpwstr>
  </property>
  <property fmtid="{D5CDD505-2E9C-101B-9397-08002B2CF9AE}" pid="3" name="TaxKeyword">
    <vt:lpwstr/>
  </property>
</Properties>
</file>